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nbcgovco-my.sharepoint.com/personal/adriana_moreno_dnbc_gov_co/Documents/1. PLANEACION ESTRATÉGICA/DNBC/2024/PLANES Y PROGRAMAS/PES/TRIMESTRE IV/"/>
    </mc:Choice>
  </mc:AlternateContent>
  <xr:revisionPtr revIDLastSave="0" documentId="8_{891DEDF3-C60C-488D-8111-93867653586D}" xr6:coauthVersionLast="47" xr6:coauthVersionMax="47" xr10:uidLastSave="{00000000-0000-0000-0000-000000000000}"/>
  <bookViews>
    <workbookView xWindow="-120" yWindow="-120" windowWidth="29040" windowHeight="15720" xr2:uid="{00000000-000D-0000-FFFF-FFFF00000000}"/>
  </bookViews>
  <sheets>
    <sheet name="CONSOLIDADO" sheetId="1" r:id="rId1"/>
    <sheet name="Hoja2" sheetId="3" r:id="rId2"/>
    <sheet name="Hoja1" sheetId="2" state="hidden" r:id="rId3"/>
  </sheets>
  <definedNames>
    <definedName name="_xlnm._FilterDatabase" localSheetId="0" hidden="1">CONSOLIDADO!$A$6:$CH$12</definedName>
    <definedName name="_xlnm._FilterDatabase" localSheetId="2" hidden="1">Hoja1!$B$2:$D$20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AW10" i="1" l="1"/>
  <c r="BZ7" i="1"/>
  <c r="BY7" i="1"/>
  <c r="BS11" i="1" l="1"/>
  <c r="AW11" i="1"/>
  <c r="AU11" i="1"/>
  <c r="BS10" i="1"/>
  <c r="BS9" i="1"/>
  <c r="AW9" i="1"/>
  <c r="AU9" i="1"/>
  <c r="AW7" i="1"/>
  <c r="CL7" i="1"/>
  <c r="CL8" i="1"/>
  <c r="CL9" i="1"/>
  <c r="CL10" i="1"/>
  <c r="CL11" i="1"/>
  <c r="CL12" i="1"/>
  <c r="CK7" i="1"/>
  <c r="CK8" i="1"/>
  <c r="CK9" i="1"/>
  <c r="CK10" i="1"/>
  <c r="CK11" i="1"/>
  <c r="CK12" i="1"/>
  <c r="CB12" i="1" l="1"/>
  <c r="CB10" i="1"/>
  <c r="CC8" i="1"/>
  <c r="CB8" i="1"/>
  <c r="CB7" i="1"/>
  <c r="BZ12" i="1" l="1"/>
  <c r="BY12" i="1"/>
  <c r="CC12" i="1"/>
  <c r="AM12" i="1"/>
  <c r="CA12" i="1" s="1"/>
  <c r="AD12" i="1"/>
  <c r="BZ11" i="1"/>
  <c r="BY11" i="1"/>
  <c r="AS11" i="1"/>
  <c r="AQ11" i="1"/>
  <c r="AO11" i="1"/>
  <c r="AM11" i="1"/>
  <c r="CA11" i="1" s="1"/>
  <c r="AK11" i="1"/>
  <c r="AI11" i="1"/>
  <c r="AG11" i="1"/>
  <c r="BZ10" i="1"/>
  <c r="BY10" i="1"/>
  <c r="CC10" i="1"/>
  <c r="AM10" i="1"/>
  <c r="CA10" i="1" s="1"/>
  <c r="AK10" i="1"/>
  <c r="AI10" i="1"/>
  <c r="AG10" i="1"/>
  <c r="BZ9" i="1"/>
  <c r="BY9" i="1"/>
  <c r="AS9" i="1"/>
  <c r="AQ9" i="1"/>
  <c r="AO9" i="1"/>
  <c r="AM9" i="1"/>
  <c r="CA9" i="1" s="1"/>
  <c r="AK9" i="1"/>
  <c r="AI9" i="1"/>
  <c r="AG9" i="1"/>
  <c r="AE9" i="1"/>
  <c r="BZ8" i="1"/>
  <c r="BY8" i="1"/>
  <c r="AM8" i="1"/>
  <c r="BS8" i="1" s="1"/>
  <c r="AD8" i="1"/>
  <c r="AM7" i="1"/>
  <c r="AD7" i="1"/>
  <c r="CA7" i="1" l="1"/>
  <c r="BS7" i="1"/>
  <c r="CC9" i="1"/>
  <c r="CB9" i="1"/>
  <c r="CC11" i="1"/>
  <c r="CB11" i="1"/>
  <c r="CF8" i="1"/>
  <c r="CA8" i="1"/>
  <c r="CF7" i="1"/>
  <c r="CC7" i="1"/>
  <c r="CF10" i="1"/>
  <c r="CF12" i="1"/>
  <c r="CF11" i="1"/>
  <c r="CF9" i="1" l="1"/>
  <c r="CD23" i="1" l="1"/>
  <c r="C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tc={DA3E88B9-4691-4BE6-B9AD-2A997677FF17}</author>
    <author>Nubia Stella Chacon Veloza</author>
  </authors>
  <commentList>
    <comment ref="BU10" authorId="0" shapeId="0" xr:uid="{DA3E88B9-4691-4BE6-B9AD-2A997677FF17}">
      <text>
        <t>[Comentario encadenado]
Su versión de Excel le permite leer este comentario encadenado; sin embargo, las ediciones que se apliquen se quitarán si el archivo se abre en una versión más reciente de Excel. Más información: https://go.microsoft.com/fwlink/?linkid=870924
Comentario:
    Son 150.000.000</t>
      </text>
    </comment>
    <comment ref="BV10" authorId="1" shapeId="0" xr:uid="{2A8C6B3C-DE3B-49CA-8F7B-F2BA42D573E6}">
      <text>
        <r>
          <rPr>
            <b/>
            <sz val="9"/>
            <color indexed="81"/>
            <rFont val="Tahoma"/>
            <family val="2"/>
          </rPr>
          <t>Nubia Stella Chacon Veloza:</t>
        </r>
        <r>
          <rPr>
            <sz val="9"/>
            <color indexed="81"/>
            <rFont val="Tahoma"/>
            <family val="2"/>
          </rPr>
          <t xml:space="preserve">
Adjuntar viabilidad para actualizar el valor del presupuesto apropiado</t>
        </r>
      </text>
    </comment>
    <comment ref="AU11" authorId="1" shapeId="0" xr:uid="{5DC5D768-52FF-48A4-BC05-68847636FF71}">
      <text>
        <r>
          <rPr>
            <b/>
            <sz val="9"/>
            <color indexed="81"/>
            <rFont val="Tahoma"/>
            <family val="2"/>
          </rPr>
          <t>Nubia Stella Chacon Veloza:</t>
        </r>
        <r>
          <rPr>
            <sz val="9"/>
            <color indexed="81"/>
            <rFont val="Tahoma"/>
            <family val="2"/>
          </rPr>
          <t xml:space="preserve">
Validar que el avance cuantitativo sea coherente con el avance cualitativo. </t>
        </r>
      </text>
    </comment>
  </commentList>
</comments>
</file>

<file path=xl/sharedStrings.xml><?xml version="1.0" encoding="utf-8"?>
<sst xmlns="http://schemas.openxmlformats.org/spreadsheetml/2006/main" count="344" uniqueCount="220">
  <si>
    <t/>
  </si>
  <si>
    <t>FECHA SEGUIMIENTO DEL PLAN:</t>
  </si>
  <si>
    <t>PERIODO DE SEGUIMIENTO:</t>
  </si>
  <si>
    <t>Institucional</t>
  </si>
  <si>
    <t>Responsables</t>
  </si>
  <si>
    <t>Articulación Estratégica</t>
  </si>
  <si>
    <t>Apuestas Sectoriales</t>
  </si>
  <si>
    <t>SEGUIMIENTO APUESTAS SECTORIALES</t>
  </si>
  <si>
    <t xml:space="preserve">Medidas correctivas </t>
  </si>
  <si>
    <t>Trazabilidad 
(OAP) 2023</t>
  </si>
  <si>
    <t>Trazabilidad 
(OAP) 2024</t>
  </si>
  <si>
    <t>Objetivo Estratégico Sectorial</t>
  </si>
  <si>
    <t>Tipo indicador iniciativa</t>
  </si>
  <si>
    <t>Entidad</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</si>
  <si>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</si>
  <si>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</si>
  <si>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</si>
  <si>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</si>
  <si>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</si>
  <si>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</si>
  <si>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</si>
  <si>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</si>
  <si>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Objetivo  Estratégico Institucional</t>
  </si>
  <si>
    <t>Ponderación Objetivo respecto a Dependencia</t>
  </si>
  <si>
    <t>No.</t>
  </si>
  <si>
    <t>Nombre Apuestas Sectoriales por dependencia / entidad</t>
  </si>
  <si>
    <t>Indicador</t>
  </si>
  <si>
    <t>Fórmula de cálculo</t>
  </si>
  <si>
    <t>Tipo</t>
  </si>
  <si>
    <t>Tipo de Acumulación</t>
  </si>
  <si>
    <t>Línea base</t>
  </si>
  <si>
    <t>Unidad de medida</t>
  </si>
  <si>
    <t xml:space="preserve">Fecha de Inicio </t>
  </si>
  <si>
    <t xml:space="preserve">Fecha de terminación </t>
  </si>
  <si>
    <t>Metas de la Apuesta Sectorial</t>
  </si>
  <si>
    <t>AVANCE AÑO 2023</t>
  </si>
  <si>
    <t>AVANCE AÑO 2024</t>
  </si>
  <si>
    <t>AVANCE AÑO 2025</t>
  </si>
  <si>
    <t>AVANCE AÑO 2026</t>
  </si>
  <si>
    <t>AVANCE CUATRIENIO</t>
  </si>
  <si>
    <t xml:space="preserve">DIFICULTADES </t>
  </si>
  <si>
    <t xml:space="preserve"> PRESUPUESTO APROPIADO</t>
  </si>
  <si>
    <t>PRESUPUESTO COMPROMETIDO</t>
  </si>
  <si>
    <t>PRESUPUESTO OBLIGADO</t>
  </si>
  <si>
    <t>% COMPROMETIDO</t>
  </si>
  <si>
    <t>% EJECUCION</t>
  </si>
  <si>
    <t>AVANCE ACUMULADO</t>
  </si>
  <si>
    <t>% DE AVANCE ACUMULADO TOTAL</t>
  </si>
  <si>
    <t>I TRIM</t>
  </si>
  <si>
    <t>II TRIM</t>
  </si>
  <si>
    <t>III TRIM</t>
  </si>
  <si>
    <t>IV TRIM</t>
  </si>
  <si>
    <t>Total Cuatrienio</t>
  </si>
  <si>
    <t>RESULTADO ALCANZADO 
I TRIMESTRE
2023</t>
  </si>
  <si>
    <t>RESULTADO ALCANZADO 
II TRIMESTRE
2023</t>
  </si>
  <si>
    <t>RESULTADO ALCANZADO 
III TRIMESTRE
2023</t>
  </si>
  <si>
    <t>RESULTADO ALCANZADO 
IV TRIMESTRE
2023</t>
  </si>
  <si>
    <t>RESULTADO ALCANZADO 
TOTAL AÑO
2023</t>
  </si>
  <si>
    <t>RESULTADO ALCANZADO 
I TRIMESTRE
2024</t>
  </si>
  <si>
    <t>RESULTADO ALCANZADO 
II TRIMESTRE
2024</t>
  </si>
  <si>
    <t>RESULTADO ALCANZADO 
III TRIMESTRE
2024</t>
  </si>
  <si>
    <t>RESULTADO ALCANZADO 
IV TRIMESTRE
2024</t>
  </si>
  <si>
    <t>TOTAL AÑO
2024</t>
  </si>
  <si>
    <t>RESULTADO ALCANZADO 
TOTAL AÑO
2024</t>
  </si>
  <si>
    <t>RESULTADO ALCANZADO 
I TRIMESTRE
2025</t>
  </si>
  <si>
    <t>RESULTADO ALCANZADO 
II TRIMESTRE
2025</t>
  </si>
  <si>
    <t>RESULTADO ALCANZADO 
III TRIMESTRE
2025</t>
  </si>
  <si>
    <t>RESULTADO ALCANZADO 
IV TRIMESTRE
2025</t>
  </si>
  <si>
    <t>RESULTADO ALCANZADO 
TOTAL AÑO
2025</t>
  </si>
  <si>
    <t>RESULTADO ALCANZADO 
II TRIMESTRE
2026</t>
  </si>
  <si>
    <t>RESULTADO ALCANZADO 
III TRIMESTRE
2026</t>
  </si>
  <si>
    <t>RESULTADO ALCANZADO 
IV TRIMESTRE
2026</t>
  </si>
  <si>
    <t>TOTAL AÑO
2026</t>
  </si>
  <si>
    <t>RESULTADO ALCANZADO 
TOTAL AÑO
2026</t>
  </si>
  <si>
    <t>TOTAL CUATRIENIO</t>
  </si>
  <si>
    <t>RESULTADO ALCANZADO 
TOTAL CUATRIENIO</t>
  </si>
  <si>
    <t>% Avance 2023</t>
  </si>
  <si>
    <t>ITRIM</t>
  </si>
  <si>
    <t>% Avance 2024</t>
  </si>
  <si>
    <t>% Avance 2025</t>
  </si>
  <si>
    <t>% Avance 2026</t>
  </si>
  <si>
    <t>Dirección Nacional de Bomberos</t>
  </si>
  <si>
    <t>LOURDES DEL SOCORRO PEÑA DEL VALLE
(Dirección Nacional de Bomberos)</t>
  </si>
  <si>
    <t>Nuevo ordenamiento territorial alrededor del agua</t>
  </si>
  <si>
    <t>1. Colombia Economia para la vida</t>
  </si>
  <si>
    <t>Transformación: Ordenamiento del territorio alrededor del agua y justicia ambiental.
Catalizador: El agua, la biodiversidad y las personas, en el centro del ordenamiento territorial.</t>
  </si>
  <si>
    <t>ODS 11. Ciudades y comunidades sostenibles</t>
  </si>
  <si>
    <t>n/a</t>
  </si>
  <si>
    <t>Ley 1575 de 2012 Ley General de Bomberos</t>
  </si>
  <si>
    <t>1. Fortalecer la equidad e integración en las instituciones de Bomberos del país.
2. Mejorar la prestación del servicio público esencial de Bomberos en el 100% del territorio nacional.
3. Fortalecer en un 100% el desempeño organizacional e institucional de la Dirección Nacional de Bomberos de Colombia.</t>
  </si>
  <si>
    <t>Fortalecer a los Bomberos de Colombia con equipamiento especializado en la gestión integral del riesgo contra incendios, preparativos, rescates en todas sus modalidades, la atención en materiales peligrosos y la atención de emergencias.</t>
  </si>
  <si>
    <t>Instituciones de Bomberos fortalecidas con equipamiento especializado en la gestión integral del riesgo contra incendios, preparativos, rescates en todas sus modalidades  la atención en materiales peligrosos y la atención de emergencias.</t>
  </si>
  <si>
    <t>No. De Instituciones de Bomberos fortalecidas</t>
  </si>
  <si>
    <t>Producto</t>
  </si>
  <si>
    <t>Acumulado</t>
  </si>
  <si>
    <t xml:space="preserve">Número </t>
  </si>
  <si>
    <t>ENERO: El 31 de enero se realizó la Junta Nacional de Bomberos en la que se aprobo la distribución de los recursos de inversión en los actividades del proyecto.
FEBRERO. Se adelantaron los procesos de contratación para la adquisición de: 14 Kit Bomba Multipropósito 35 Compresores de aire respirable 25 Kit Bomba Forestal
MARZO: Infraestructura 21 estaciones de bomberos VF</t>
  </si>
  <si>
    <t>Abril: 12 abril se firma convenio para construcción estación de Bomberos de Caloto (Cauca)
Junio: Se adjudicaron los siguientes contratos:
116 de 2023 – Adqusición KIT Rescate Vehicular – Impleseg 
117 de 2023 – Adquisición KIT EPP (Equipos de Protección Personal) – Ripel S.A.S.
Entregas de equipos
Contrato 051 – 25 Kits Bombas Forestales
Contrato 052 – 35 compresres recarga aire</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</si>
  <si>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Julio: Contrato 053  - 20 Bombas multiproposito 
Septiembre: Contrato 116 – 16 kits Rescate vehicular (hace falta recibir 13 Kits por parte del proveedor) </t>
  </si>
  <si>
    <t>Octubre: Se adjudicaron los siguientes contratos
231 – 2023 Bombas para incendios forestales - RIPEL
258 – 2023  Compresores de cascada – Nauticenter
268 – 2023 Equipos Forestales y verticales – Unión Temporal Forestal 007
Entregas de equipos mes de Diciembre
Contrato 116 – 2023   09 KIT Rescate Vehicular – Impleseg 
Contrato 125 – 2023  18 Vehículos Cisternas – Unión Temporal Bomberos Colombia 2023
Contrato 258 – 2023  4 Compresores de cascada – Nauticenter
Contrato 268 – 2023 25 Equipos Forestales y 25 equipos rescate vertical – Unión Temporal Forestal 007</t>
  </si>
  <si>
    <t>En la vigencia 2023 se fortalecieron 177 instituciones bomberiles en el país con diferentes herramientas y equipos especializados para la atención de emergencias</t>
  </si>
  <si>
    <t>N.A.</t>
  </si>
  <si>
    <t>Para este primer trimestre no se programo meta de esta iniciativa.</t>
  </si>
  <si>
    <t xml:space="preserve">Julio: No se relizaron entregas de equipos en este mes.
Agosto: No se realizaron entregas de equipos en este mes
Septiembre: Entregas equipos forestales a 86 Cuerpos de Bomberos de 4 Departamentos
Departamento del Cauca: 14 Cuerpos de Bomberos Voluntarios Fortalecidos
Departamento del Tolima: 26 Cuerpos de Bomberos Voluntarios Fortalecidos
Departamento del Huila: 24 Cuerpos de Bomberos Voluntarios Fortalecidos
Departamento del Valle del Cauca: 22 Cuerpos de Bomberos Voluntarios Fortalecidos
</t>
  </si>
  <si>
    <t>Octubre: Entrega de 254 equipos forestales a cuerpos de bomberos de 19 Departamentos:
1. ANTIOQUIA : 26 Cuerpos de Bomberos
2. ARAUCA: 5 Cuerpos de Bomberos
3. ATLÁNTICO 12 Cuerpos de Bomberos
4. BOLIVAR  18 Cuerpos de Bomberos
5. BOYACA  24 Cuerpos de Bomberos
6. CALDAS 9 Cuerpos de Bomberos
7. CAQUETA  10 Cuerpos de Bomberos
8. CASANARE  10 Cuerpos de Bomberos
9. CHOCO  14 Cuerpos de Bomberos
10. CORDOBA  10 Cuerpos de Bomberos
11. GUAVIARE  4 Cuerpos de Bomberos
12. MAGDALENA  12 Cuerpos de Bomberos
13. META 17  Cuerpos de Bomberos
14. NORTE DE SANTANDER 11 Cuerpos de Bomberos
15. PUTUMAYO 11 Cuerpos de Bomberos
16. QUINDIO 16 Cuerpos de Bomberos
17. RISARALDA 14 Cuerpos de Bomberos
18. SANTANDER 21 Cuerpos de Bomberos
19 . SUCRE 10 Cuerpos de Bomberos
Noviembre: Entrega de 29 equipos Forestales a 4 Departamentos: 
1. AMAZONAS  2Cuerpos de Bomberos
2. CESAR  14 Cuerpos de Bomberos
3. LA GUAJIRA 10 Cuerpos de Bomberos
4. SAN ANDRÉS Y PROVIDENCIA   3 Cuerpos de Bomberos
Diciembre: Entrega de 03 equipos forestales en el Departamento de Vichada</t>
  </si>
  <si>
    <t>La magnitud de cumplimiento reportada de los organismos de atención de emegencias fortalecidos en la vigencia 2024 corresponden a los bienes adquiridos y etregados  en el marco de la urgencia manifiesta para la atención de incendios forestales generada en el primer semestre de la vigencia.
En el último trimestre del año 2024 se adquirieron 72 bombas forestales las cuales fueron recibidas por la entidad en el mes de diciembre y que serán entregadas en el primer trimestre del  2025 a los cuerpos de bomberos acorde con la regionalización que apruebe la Junta Nacional de Bomberos</t>
  </si>
  <si>
    <r>
      <rPr>
        <b/>
        <sz val="11"/>
        <color theme="1"/>
        <rFont val="Calibri"/>
        <family val="2"/>
        <scheme val="minor"/>
      </rPr>
      <t>OAP 05.02.2025</t>
    </r>
    <r>
      <rPr>
        <sz val="11"/>
        <color theme="1"/>
        <rFont val="Calibri"/>
        <family val="2"/>
        <scheme val="minor"/>
      </rPr>
      <t>: Con ocasión al seguimiento del PES correspondiente al IV trimestre de 2024, y en atención a la solicitud realizada por la DNBC se modifica el valor presupuestal apropiado para la apuesta sectorial 1. De conformidad con el acta No. 004 de 19 de septiembre de 2024 de la junta Nacional de Bomberos de Colombia.</t>
    </r>
  </si>
  <si>
    <t>Afianzar en los Bomberos de Colombia la formación, capacitación, entrenamiento y reentrenamiento bomberil</t>
  </si>
  <si>
    <t>Unidades bomberiles formadas, capacitadas, entrenadas y reentrenadas en materia bomberil</t>
  </si>
  <si>
    <t>No. De Unidades Bomberiles formadas, capacitadas, entrenada y reentrenadas</t>
  </si>
  <si>
    <t>N/A</t>
  </si>
  <si>
    <t>ENERO: El 31 de enero se realizó la Junta Nacional de Bomberos en la que se aprobo la distribución de los recursos de inversión en los actividades del proyecto.
FEBRERO. Apoyo técnico y profesional contratado
MARZO: En proceso de planificación de la estrategia de educación</t>
  </si>
  <si>
    <t>Durante el primer trimestre del año, una vez que la Junta Nacional de Bomberos aprobara la  distribución de los recursos de inversión, para esta actividad era necesario realizar convenios para el desarrollo de cada una de las Plataformas (estrategias y herramientas de fortalecimiento) en temas específicos como Incendios Forestales, Rescates, Aeronaves no tripuladas, etc.
Debido a cambios Directivos y en los equipos de trabajo al interior de la Entidad, hasta el mes de junio no se lograron realizar  los convenios que permitirán el desarrollo de estas plataformas, ahora, si se firmaran en el siguiente trimestre, no se puede cumplir el numero de la meta fijada.
Tambien existe la posibilidad que el siguiente trimestre se solicite a Junta Nacional de Bomberos el traslado de los recursos de esta actividad a otra, lo cual imposibilita aún mas el cumplimiento de la meta.
Por lo anterior, solicitamos cambiar la meta de este año a cero (0). Las metas de las siguientes vigencias no tienen novedades hasta el momento.</t>
  </si>
  <si>
    <t>De acuerdo con la cadena de valor del proyecto de inversión, la entidad define a esta iniciativa, asociar el producto resultado de la ejecución de Convenios suscritos con Escuelas Nacionales de Formación para Bomberos, previstos ejecutar en la vigencia.</t>
  </si>
  <si>
    <t>Octubre: Se ralizaron los documentos precontractuales para la selección de las Escuela de Bomberos que suministren capacitaciones a unidades bomberiles a nivel nacional
Noviembre: Se sucribieron 4 Convenios con las escuelas de Bomberos de Los Santos - Santander, Villavicencio - Meta, Chinchina - Caldas y Sabaneta - Antioquia.
Diciembre:  Se ejecutaron las actividades de capacitación programadas en cada región, capacitando a 504 bomberos en 21 cursos ( Sistema Comando de Incidentes básico, Gestión y Adminstración de Cuerpos de Bomberos, Inspector de seguridad Básico, Procedimientos Operativos normalizados y Primeros auxilios psicológicos) en el territorio nacional</t>
  </si>
  <si>
    <t>Al cierre de la vigencia 2023 se lograron capacitar 504 unidades bomberiles a través de 21 cursos en 5 regiones del país, dictados por 4 escuelas nacionales de formación para bomberos con quienes se suscribieron convenios para la ejecución del  proyecto de fortalecimiento de las capacidades de instrucción de los Bomberos de Colombia</t>
  </si>
  <si>
    <t>Para este segundo trimestre no se programo meta de esta iniciativa.</t>
  </si>
  <si>
    <t xml:space="preserve">En el mes de septiembre se celebro Convenio de educación para desarrollar capacitación a unidades bomberiles, en el último trimestre de la vigencia en 5 zonas del país. La proyección de lo acordado es impactar a 1600 unidades bomberiles en 7 cursos y 5 talleres en temáticas bomberiles </t>
  </si>
  <si>
    <t>En el ultimo trimestre de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
Octubre: 537 Unidades bomberiles capacitadas y formadas 
Noviembre: 657   Unidades bomberiles capacitadas y formadas
Diciembre:  789 Unidades bomberiles capacitadas y formadas</t>
  </si>
  <si>
    <t>En el año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t>
  </si>
  <si>
    <r>
      <rPr>
        <b/>
        <sz val="11"/>
        <color theme="1"/>
        <rFont val="Calibri"/>
        <family val="2"/>
        <scheme val="minor"/>
      </rPr>
      <t>OAP 05.02.2025</t>
    </r>
    <r>
      <rPr>
        <sz val="11"/>
        <color theme="1"/>
        <rFont val="Calibri"/>
        <family val="2"/>
        <scheme val="minor"/>
      </rPr>
      <t xml:space="preserve">: Con ocasión al seguimiento del PES correspondiente al IV trimestre de 2024, y en atención a la solicitud realizada por la DNBC se modifica (Reduce) el valor presupuestal apropiado para la apuesta sectorial 2. De conformidad con el acta No. 004 de 19 de septiembre de 2024 de la junta Nacional de Bomberos de Colombia. </t>
    </r>
  </si>
  <si>
    <t>ODS 13. Acción por el clima</t>
  </si>
  <si>
    <t>Coordinar y apoyar técnica y operativamente a los Bomberos de Colombia en la atención de emergencias</t>
  </si>
  <si>
    <t>Solicitudes de apoyo técnico y operativo presentadas por los Bomberos de Colombia</t>
  </si>
  <si>
    <t>No. De solicitudes de apoyo técnico y operativo gestionadas en el periodo/ No. De solicitudes de apoyo técnico y operativo presentadas en el periodo.</t>
  </si>
  <si>
    <t>Gestión</t>
  </si>
  <si>
    <t>Mantenimiento</t>
  </si>
  <si>
    <t xml:space="preserve">Porcentaje </t>
  </si>
  <si>
    <t>ENERO: Se gestionaron 6 solicitudes de apoyo aéreo y terrestre, FEBRERO: 15 solicitudes gestionadas MARZO: 4 solicitudes gestionadas. De otra parte a través de la CITEL se reportan 48.296 emergencias registradas en el sistema RUE de servicios atendidos por los Cuerpos de Bomberos del País en el primer trimestre de 2023. En total se gestionaron las 25 solicitudes recibidas</t>
  </si>
  <si>
    <t>ABRIL: Se gestionó 1 apoyo de traslado de brigada forestal
MAYO: Se gestionaron 9 apoyos (4 sobrevuelos con descarga, 1 concepto de seguridad, 2 activaciones de componente de búsqueda y rescate y 2 movilizaciones de brigadas forestales.
JUNIO: Se gestionaron 5 apoyos de sobrevuelos con descarga y 6 movilizaciones de brigadas forestales.
En total se gestionaron 21 apoyos por parte del proceso de Coordinación Operativa.</t>
  </si>
  <si>
    <t xml:space="preserve">JULIO: Se gestiono 6 apoyos terrestres y 5 apoyos aereos. 
AGOSTO:  Se gestionó 11 apoyos aereos y 9 apoyos terrestres.
SEPTIEMBRE: Se gestionó 12 apoyos terrestres y 19 apoyos aereos.
En total se gestionaron 62 apoyos por parte del proceso de Coordionacion Operativa. </t>
  </si>
  <si>
    <t xml:space="preserve">OCTUBRE: Se gestiono 3 apoyos  aereos. 
NOVIEMBRE  Se gestionó 2 apoyos aereos y 2 apoyos terrestres.
DICIEMBRE: Se gestionó 1 apoyo terrestres y 2 apoyos aereos.
En total se gestionaron 10 apoyos por parte del proceso de Coordionacion Operativa. </t>
  </si>
  <si>
    <t>En el año 2023 se gestionaron y coordinaron 118 solicitudes de apoyo técnico y operativo  a los Bomberos de Colombia en la atención de emergencias</t>
  </si>
  <si>
    <t xml:space="preserve">En el trimestre I de 2024 se gestionaron 75 apoyo aéreos, 12 apoyos de aeronáutica Civil, 3 movilizaciones de bomberos oficiales, 6 movilizaciones de bomberos voluntarios, 1 movilización de brigadas forestales, 18 activaciones de batallones de desastres, y 8 de PONALSAR.
Enero: 17 apoyo aéreos, 2 de aeronática Civil, 1 movilización de bomberos oficiales y 2 de PONALSAR.
Febrero: 21 Apoyos aéreos, 2 Aeronáutica Civil, 1 movilización de bomberos voluntarios, 1 movilización de brigadas forestales y 5 de Batallón de desastres.
Marzo: 37 apoyos aéreos, 8 de aeronáutica Civil, 2 movilizaciones de bomberosw oficiales, 5 movilizaciones de bomberos voluntarios, 13 de Batallón de desastres y 6 de Ponalsar. </t>
  </si>
  <si>
    <t>En el trimestre II se gestionaron 26 apoyos operativos.
Abril: 15 apoyos ( 7 apoyos aéreos, 2 Aeronáutica Civil, 1 movilización con bomberos oficiales, 3 PONALSAR)
Mayo: 10 Apoyos (4 apoyos aéreos, 1 aeronática Civil, 1 movilización bomberos oficlaes, 2 movilizaciones de brigadas forestales, 1 Batallón de desastres 1 PONALSAR)
Junio. 1 Apoyo Aéreo.</t>
  </si>
  <si>
    <t>En el trimestre III de 2024 se gestionaron 45 apoyos aéreos, 04 apoyos de aeronáutica Civil, 0 movilizaciones de bomberos oficiales, 1 movilizaciones de bomberos voluntarios, 7 movilización de brigadas forestales, 7 movilizaciones ejército Nacional,14 activaciones de batallones de desastres, y 5 de PONALSAR.
Julio: 02 apoyo aéreos, 2, 1 movilización Batallón de desastres.
Agosto: 11 Apoyos aéreos, 2 Aeronáutica Civil, 1 movilización de bomberos voluntarios, 6 movilizaciones de Batallón de desastres y 2 PONALSAR
Septiembre: 32 apoyos aéreos, 2 de aeronáutica Civil, 7  movilizaciones de brigadas forestales, 7 Ejército Nacional, 7 Battalón de desastresy 3 PONALSAR</t>
  </si>
  <si>
    <t>En el trimestre IV de 2024, se gestionaron  02 apoyos aéreos, 02 apoyos aeronáutica Civil, 3 movilizaciones Bomberos Voluntarios, 04 movilizaciones ejército nacional,  y  1 movilizaciones PONALSAR
Octubre: 2 apoyos aéreos, 2 Aeronática Civil, 2 Ejército Nacional, y 01 PONALSAR.
Noviembre: 1 Apoyo ejército nacional.
Diciembre: 3 Movilizaciones Bomberos Voluntarios y 1 Ejército Nacional</t>
  </si>
  <si>
    <t>Durante el año 2024 se gestionaron 244 solicitudes de apoyo técnico y operativo en la atención de emergencias</t>
  </si>
  <si>
    <t xml:space="preserve">Ninguna
</t>
  </si>
  <si>
    <t>Asesorar y acompañar a los Bomberos de Colombia en acciones de gestión territorial orientadas al cumplimiento de la prestación del servicio público esencial de Bomberos</t>
  </si>
  <si>
    <t>Mesas técnicas territoriales asesoradas para el cumplimiento  de la prestación del servicio público esencial de Bomberos</t>
  </si>
  <si>
    <t>No. de acompañamientos técnicos realizados en territorio / No. de acompañamientos técnicos requeridos en territorio</t>
  </si>
  <si>
    <t>NA</t>
  </si>
  <si>
    <t>ENERO: El 31 de enero se realizó la Junta Nacional de Bomberos en la que se aprobo la distribución de los recursos de inversión en los actividades del proyecto.
FEBRERO. Procesos precontractuales
MARZO: En proceso de planificación de la estrategia de inspección vigilancia y control para los cuerpos debomberos del país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</si>
  <si>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
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</si>
  <si>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</si>
  <si>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</si>
  <si>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De acuerdo con las solicitudes realizadas en el año 2023 se asesoraron y acompañaron 26 Mesas técnicas territoriales  para el cumplimiento  de la prestación del servicio público esencial de Bomberos en el país.</t>
  </si>
  <si>
    <t>Durante el primer trimestre de la vigencia, se trabajo en la planificación de las mesas técnicas de asesoría en gestión territorial en el marco de la prestación del servicio público esencial, acorde con las lineas de fortalecimiento administrativo a los Cuerpos de Bomberos del país.</t>
  </si>
  <si>
    <t>En el segundo trimestre de la vigencia se adelantan los procesos precontractuales y estudios de sector para celebrar los compromisos que permitan ejecutar las actividades territoriales para el fortalecimiento de la actividad bomberil a partir del tercer trimestre</t>
  </si>
  <si>
    <t xml:space="preserve">En el tercer trimestre de la vigencia, se continuan adelantando procesos precontractuales para la celebracion de convenios para la ejecución de productos de gestión territorial de acciones de prevención para el fortalecimiento de la actividad bomberil </t>
  </si>
  <si>
    <t>No se adelantó gestión frente a los requerimientos técnicos planteados en la iniciativa, dado que su gestión estaba articulada al proceso contractual para llevar a cabo apoyos en procesos de prevención y trabajo con la comunidad a través de Cuerpos de Bomberos</t>
  </si>
  <si>
    <t>En el último trimestre de la vigencia, el proceso contractual que se venia adelantando con una entidad territorial para generar acciones de prevención de los cuerpos de bomberos a la comunidad, no se logró concretar debido a inconvenientes de tipo administrativo del ente territorial. No se adelantó gestión frente a los requerimientos técnicos planteados en la iniciativa, dado que su gestión estaba articulada al proceso contractual para llevar a cabo apoys en procesos de prevención y trabajo con la comunidad a través de Cuerpos de Bomberos</t>
  </si>
  <si>
    <t xml:space="preserve">Se solicita actualizar el presupuesto apropiado en atención a la redistribución de presupuesto entre las actividades de la cadena de valor del proyecto de inversión y aprobado en Junta Nacional de Bomberos. Valor actualizado $150.000.
</t>
  </si>
  <si>
    <t xml:space="preserve">Se cuenta con el certificado de disponibilidad presupuestal para la celebración de proceso contractual que ejecutará acciones de prevención con comunidad a través de los Cuerpos de Bomberos </t>
  </si>
  <si>
    <t>Brindar a los Bomberos de Colombia el soporte técnico, jurídico, administrativo y operativo requerido para la prestación del servicio público esencial de bomberos</t>
  </si>
  <si>
    <t xml:space="preserve">Instituciones de  Bomberos con soporte técnico, jurídico, administrativo y operativo </t>
  </si>
  <si>
    <t>No de instituciones de bomberos asistidos técnica, jurídica, operativa y administrativamente en el periodo/ No de instituciones de bomberos que requirieron asistencia técnica, jurídica, operativa y administrativa en el periodo</t>
  </si>
  <si>
    <t>ENERO: El 31 de enero se realizó la Junta Nacional de Bomberos en la que se aprobo la distribución de los recursos de inversión en los actividades del proyecto.
FEBRERO y MARZO: Se adelantaron procesos de contratación para el apoyo y asesoría  técnica, administrativa y operativa para servicios a los Cuerpos de Bomberos del país.</t>
  </si>
  <si>
    <t>En totalidad se asesoraron 41 cuerpos de bomberos durante el trimestre. ABRIL: 14 MAYO: 12 JUNIO: 15 .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</si>
  <si>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83 cuerpos de bomberos por medio telefónico, reuniones en territorio y escrito. Julio: 48, agosto: 35 y septiembre: 31.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</si>
  <si>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86 cuerpos de bomberos por medio telefónico, reuniones en territorio y escrito. Octubre: 56, Noviembre: 34 y Diciembre 21 (con corte al 22 de diciembre).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</si>
  <si>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En la vigencia 2023, se prestó asesoría técnica, jurídica, administrativa y operativa a través de las diferentes areas de la Dirección Nacional de Bomberos, que impactaron en la gestión de los 864 Cuerpos de Bomberos de país, fueron 210 acompañamientos jurídicos, soportados en gestión territorial, entrega de instrumentos administrativos, reglamentos, directrices entre otros, en aras de de brindar a los Bomberos de Colombia el soporte  requerido para la prestación del servicio público esencial de bomberos.</t>
  </si>
  <si>
    <t>Enero: La asesoria a los cuerpos de bomberos se prestó con el personal de planta de la entidad, acorde con los requerimientos que se fueron recibiendo en las áreas misionales, asesoría jurídica misional, asesoría en proyectos de fortalecimiento a los cuerpos de bomberos en infraestructura y en equipos y vehículos especilizados para la atención de emergencias.
Febrero: Se dió inicio a los procesos precontractuales del personal de apoyo a la gestión   de los procesos misionales para la asesoría tecnica, jurídica, administrativa y operativa que generarán conocimiento en la actividad bomberil a los más de 841 cuerpos de Bomberos del territorio nacional.
Marzo: Se contó con personal de apoyo a la gestión de la DirecciónNacional de Bomberos, para dar respuesta a las diferentes PQRSD radicadas en la entidad en la relación con la actividad de prestación del servicio público esencial del bomberos en el territorio Nacional, el proceso de educación , de inspección vigilancia y control, de comunicación externa en la visibilización del trabajo desarrrollado por los Cuerpos de Bomberos.</t>
  </si>
  <si>
    <t xml:space="preserve">Abril: Se realizó acompañamiento jurídico desde el proceso Formulación Normativa a los cuerpos de bomberos del Municipio de Galapa – Atlántico, Asesoría y acompañamiento jurídico en el segundo encuentro de delegados y coordinadores departamentales de la región caribe, Se gestionaron apoyos desde el proceso de fortalecimiento bomberil para la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participación en reuniones y mesas técnicas en territorio relacionadas con la prestación del servicio bomberil.
Mayo: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Junio: Acompañamiento jurídico al Cuerpo de Bomberos Voluntarios de Rionegro - Santander verificación de condiciones de operatividad, acompañamiento jurídico en reunión con el Secretario del Interior del Departamento de Santander, trámite de inscripción de dignatarios de los cuerpos de bomberos voluntarios del departamento. Se han gestionado 176 peticiones, quejas y reclamos con apoyo jurídico de la entidad.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t>
  </si>
  <si>
    <t>Julio: Se realizó apoyo técnico y jurídico en temas de contratación, asesoría en la creación y conformación de cuerpos de bomberos,   y atención en solicitud de fortaleicmiento con autoridades territoriales. Departamentos de : Boyacá, Magdalena, Córdona Choco, Casanare, Santander, Antioquia, Norte de Santander, Caldas y Cundinamarca.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Agosto: Se adelantaron procesos de asesoría y asistencia técnica, así como se atendieron solicitudes de fortalecimiento y se revisaron aspectos de funcionamiento de los Cuerpos de Bomberos y se abordaron temás como la sobretasa bomberil con autoridades territoriales de los Departamentos de Quindio, Atlántico, Córdoba y Boyacá.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Septiembre: Asesoría y apoyo técnico en temáticas por incendios forestales, requerimientos por parte de autoridades territoriales de fortalecimiento en infraestructura para la construcción de estaciones, revisión de situación de brigadas forestales, entre otros temás operativos. Departamentos de Tolima, Magdalena, Huila, Cundinamarca,  Narño y Chocó. 
Se brindó asesoría jurídica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t>
  </si>
  <si>
    <t>Octubre: Se realizó apoyo técnico y jurídico en temas de contratación, asesoría en la creación y conformación de cuerpos de bomberos y asistencia técnica en cuanto a gestión con autoridades territoriales, de igual forma se llevo a territorio la oferta institucional de la DNBC, como una estrategia de acercamiento en gestión territorial, se fortalecieron al interior de la entidad los procesos estratégicos y de apoyo que soportan la  operación de la entidad para dar respuesta a los servicios que demandan los diferentes cuerpos de bomberos del país. 841 Cuerpos de Bomberos
Noviembre: Soporte técnico administrativo a los diferentes Cuerpos de Bomberos del país y entes territoriales en asuntos relacionados con la prestación del servicio público bomberil en el país. Apoyo jurídico y atención d elas diferentes peticiones, quejas y reclamos en asuntos relacionados con la actividad bomberil gestión de recursos, procesos de contratación entre otros. Asesoría y asistencia técnica en gestión de cooperación internacional y alianzas estratégicas y relacionamiento ciudadano en el marco de la misionalidad de la entidad. Formulación de fichas técnicas de fortalecimiento para los Cuerpos de Bomberos, Soporte técnico y profesional en procesos institucionales internos que soportan la operación de la entidad y su gestión de cara al servicio de sus partes interesadas. 841 Cuerpos de Bomberos
Diciembre: Asesoría y acompañamiento técnico en procesos de fortalecimiento bomberil, infraestructura, asesoría jurídica, soporte tecnico y administrativo en la gestión de procesos relacionados con el servicio público bomberil. Acompañamiento en procesos administrativos de operación de cuerpos de bomberos, gestión territorial y desarrooolo de actividades de renición de cuentas y de socialización de la gestión institucional.841 Cuerpos de Bomberos</t>
  </si>
  <si>
    <t>En la vigencia 2024, se presto asesoría técnica, jurídica, administrativa y operativa a través de las diferentes áreas de  la entidad, que impactaron en la gestión de los 841 Cuerpos de Bomberos del País, con acompañamiento jurídicos, soportados en gestión territorial, entrega de instrumentos administrativos, reglamentos, y directrices entre otros, propendiendo por brindar a los Cuerpos de Bomberos del país, el soporte requerido para la prestación del servicio público esencial de bomberos.</t>
  </si>
  <si>
    <r>
      <rPr>
        <b/>
        <sz val="11"/>
        <color theme="1"/>
        <rFont val="Calibri"/>
        <family val="2"/>
        <scheme val="minor"/>
      </rPr>
      <t>OAP 05.02.2025</t>
    </r>
    <r>
      <rPr>
        <sz val="11"/>
        <color theme="1"/>
        <rFont val="Calibri"/>
        <family val="2"/>
        <scheme val="minor"/>
      </rPr>
      <t xml:space="preserve">: Con ocasión al seguimiento del PES correspondiente al IV trimestre de 2024, y en atención a la solicitud realizada por la DNBC se modifica el valor presupuestal apropiado para la apuesta sectorial 5. De conformidad con el acta No. 004 de 19 de septiembre de 2024 de la junta Nacional de Bomberos de Colombia. </t>
    </r>
  </si>
  <si>
    <t xml:space="preserve">Una sociedad para la vida, garante de derechos y en condiciones de igualdad hasta que la dignidad se haga costumbre
Programa de genero, diversidad e inclusión </t>
  </si>
  <si>
    <t>3. DE LA DESIGUALDAD HACIA UNA SOCIEDAD GARANTE DE DERECHOS</t>
  </si>
  <si>
    <t>ODS 5. Igualdad de género</t>
  </si>
  <si>
    <t xml:space="preserve">1. Fortalecer la equidad e integración en las instituciones de Bomberos del país.
</t>
  </si>
  <si>
    <t xml:space="preserve">Sensibilizar a los Bomberos de Colombia en prevención de violencia y discriminación en contra de las mujeres y población vulnerable </t>
  </si>
  <si>
    <t xml:space="preserve">Departamentos del territorio nacional sensibilizados  en prevención de violencia y discriminación en contra de las mujeres y población vulnerable </t>
  </si>
  <si>
    <t>No. De Departamentos del territorio sensibilizados</t>
  </si>
  <si>
    <t>ENERO: El 31 de enero se realizó la Junta Nacional de Bomberos en la que se aprobo la distribución de los recursos de inversión en los actividades del proyecto.</t>
  </si>
  <si>
    <t>Durante el segundo trimestre del año no se realizaron acciones “sensibilizar a los Bomberos de Colombia en prevención de violencia, discriminación en contra de las mujeres y población vulnerable”.</t>
  </si>
  <si>
    <t>Para el cumplimiento de la Meta Anual (2 departamentos sensibilizados), se tienen programadas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</si>
  <si>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realizaron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</si>
  <si>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cierra el año 2023 con la realización de dos sensibilizaciones en Departamentos del territorio nacional  en prevención de violencia y discriminación en contra de las mujeres y población vulnerable : Valle del Cauca y la Guajira</t>
  </si>
  <si>
    <t xml:space="preserve">Se realizaron en el trimestre 3 sensibilizaciones en Departamentos:
Abril Departamento del Atlántico: El día 29 de abril del año en curso, se realiza “SENSIBILIZACIÓNES: EQUIDAD DE GÉNERO, PREVENCIÓN DE VIOLENCIAS CONTRA LA MUJER, RUTAS DE ATENCIÓN, SORORIDAD, MASCULINIDADES Y CULTURA DE PAZ”, este curso contó con la participación de 32 hombres y 20 mujeres de los cuerpos de bomberos de los municipios de Barranquilla, Puerto Colombia, Baranoa y Galapa.
Mayo - Encuentro Virtual. Realizado el día 22 de mayo, con el tema de la sororidad solidaridad femenina, el cual contó con la participación de 22 mujeres comandantes, destacando la necesidad de la ayuda entre mujeres, el reconocimiento y el respeto. De esta manera se hace efectivo el proceso para la articulación interinstitucional para la defensa de los derechos de las mujeres, la lucha contra las violencias y el fortalecimiento de la equidad de género al interior de los cuerpos de bomberos del país.
Junio:Departamento de Caquetá: El día 12 de junio de 2024, se realiza en modalidad virtual y presencial el curso sobre “Conceptos básicos en equidad de género para bomberos Colombia”. Este curso contó con la participación de 26 mujeres y 20 hombres. Se desarrollan las temáticas propuestas de acciones en pro de la equidad de género y la defensa de los derechos de las mujeres a nivel local y regional.
Departamento de Córdoba: Se realiza el día 26 de junio en el cuerpo de bomberos voluntarios de Planeta Rica Córdoba. La actividad tuvo la participación de los municipios de Montelíbano, Ciénaga de Oro, Córdoba, Tierra Alta, Puerto Libertador, Sahagún, Lorica, La Apartada y Ayapel. Con la asistencia de 20 hombres y 18 mujeres en total.
 </t>
  </si>
  <si>
    <t xml:space="preserve">Actividades Programa Equidad de Género
Julio:
 Departamento de Caldas
Cuerpo de Bomberos Voluntarios de Riosucio (Caldas)
Tema: Sensibilización Equidad de Género dirigida a Hombres y mujeres indigenas.
Asistentes: 6 mujeres y 15 hombres (21 personas)
Departamento Caquetá
Actividad Virtual
Tema: Curso Conceptos Equidad de Género
Cuerpo de Bomberos Florencia (Caquetá)
Asistentes: 10 mujeres y 6 hombres (16 personas)
Agosto:
Departamento de Cauca
Cuerpos de bomberos: Timbío, Santander de Quilichao, Santa Rosa, Popayán, Miranda,  Balboa, La Sierra, Rosas, Sotara, Corinto, Inzá, Sucre, Caloto, El Bordo, Caldono.
Tema: Sensibilización Equidad de Género Departamento del Cauca
Asistentes: 64 mujeres y 29 hombres (93 personas)
Departamento de Córdoba
Actividad Virtual
Tema: Curso Conceptos Básicos Equidad de Género
Cuerpos de bomberos: Montelibano, Ayapel, Puerto Libertador, Ciénaga de Oro, Córdoba, Pueblo Nuevo, Sahagun, Puerto Rico, Santa Cruz, Tierralta.
Asistentes: 25 mujeres y 155 hombres (180 personas)
Septiembre:
Departamento de Vichada
Cuerpos de bomberos: La Primavera, Santa Rosalía, Puerto Carreño.
Tema: Sensibilización Equidad de Género Departamento del Vichada
Asistentes: 18 mujeres y 8 hombres (26 personas)
Departamento de Caldas
Cuerpos de bomberos: Villamaría, Samana, Risucio, Aguadas, Chinchiná, Manizales.
Tema: Sensibilización Equidad de Género Departamento del Caldas
Asistentes: 16 mujeres y 43 hombres (59 personas)
 </t>
  </si>
  <si>
    <t>Octubre: Curso sensibilización sobre equidad de género prevención de las violencias contra las mujeres, rutas de atención, derechos, sororidad (solidaridad femenina) dirigido a los y las comandantes de los cuerpos de bomberos la región de la amazonia y Orinoquia 
Participantes 18 mujeres bomberas, 10 hombres bomberos.
Departamentos: Casanare, Villavicencio, Caquetá
Noviembre: Curso sensibilización en conmemoración del Día Internacional del Bombero, en el marco del Programa Nacional de Equidad de Género de la DNBC, resaltando el papel de las mujeres en las instituciones bomberiles de Colombia.
Lugar: Instalaciones DNBC Bogotá 
Participantes: 24 personas, 18 mujeres y 6 hombres
Bomberos Voluntarios Bogotá, Bomberos Mosquera, funcionarios DNBC
Diciembre: Bogotá
Curso para Mujeres sobre conducción y operación de vehículos.
Lugar: Bogotá – Cuerpo Oficial de Bomberos Bogotá UAE COBB
Participantes: 25 mujeres</t>
  </si>
  <si>
    <t>Durante la vigencia 2024 se sensibilizaron 11 Departamentos del territorio nacional en temáticas de equidad de género</t>
  </si>
  <si>
    <t>PES</t>
  </si>
  <si>
    <t>ACTUALIZACIÓN</t>
  </si>
  <si>
    <t>Entidad/Dependencia</t>
  </si>
  <si>
    <t>Estado</t>
  </si>
  <si>
    <t>Responsable</t>
  </si>
  <si>
    <t>Consolidado</t>
  </si>
  <si>
    <t>Unidad Nacional de Protección - UNP</t>
  </si>
  <si>
    <t>OK</t>
  </si>
  <si>
    <t>Javier</t>
  </si>
  <si>
    <t>Imprenta Nacional de Colombia - INC</t>
  </si>
  <si>
    <t>Federico</t>
  </si>
  <si>
    <t>Dirección Nacional de Derecho de Autor</t>
  </si>
  <si>
    <t>Marcela</t>
  </si>
  <si>
    <t>Nueva iniciativa, no hay trazabilidad</t>
  </si>
  <si>
    <t>Jairo</t>
  </si>
  <si>
    <t>Corporación Nasa Kiwe</t>
  </si>
  <si>
    <t>Cristian</t>
  </si>
  <si>
    <t>Oficina Asesora de Planeación</t>
  </si>
  <si>
    <t>Oficina de Información Pública del Interior</t>
  </si>
  <si>
    <t>Pendiente</t>
  </si>
  <si>
    <t>Grupo de Articulación Interna para la Política de Víctimas del Conflicto Armado</t>
  </si>
  <si>
    <t>Bibiana</t>
  </si>
  <si>
    <t>Dirección de Derechos Humanos</t>
  </si>
  <si>
    <t>Juan</t>
  </si>
  <si>
    <t>Dirección de Asuntos Religiosos</t>
  </si>
  <si>
    <t xml:space="preserve">Dirección de Asuntos indígenas, ROM y Minorías </t>
  </si>
  <si>
    <t>Dirección de Asuntos para Comunidades Negras, Afrocolombianas, Raizales y Palenqueras</t>
  </si>
  <si>
    <t>Dirección de la Autoridad Nacional de Consulta Previa</t>
  </si>
  <si>
    <t>Preguntar la contraseña para lo de trazabilidad ya que se cambio</t>
  </si>
  <si>
    <t xml:space="preserve">Dirección de Asuntos Legislativos </t>
  </si>
  <si>
    <t>Dirección para la Democracia, la Participación Ciudadana y la Acción Comunal</t>
  </si>
  <si>
    <t>Dirección de seguridad, convivencia ciudadna y gobierno</t>
  </si>
  <si>
    <t>Yenny</t>
  </si>
  <si>
    <t>Subdirección de Gobierno, Gestión Territorial y Lucha contra la Trata</t>
  </si>
  <si>
    <t>Subdirección de Proyectos para la Seguridad y la Convivencia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</si>
</sst>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0_-;\-&quot;$&quot;* #,##0_-;_-&quot;$&quot;* &quot;-&quot;_-;_-@_-"/>
    <numFmt numFmtId="165" formatCode="0.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20"/>
      <name val="Calibri"/>
      <family val="2"/>
      <scheme val="minor"/>
    </font>
    <font>
      <b/>
      <sz val="14"/>
      <name val="Calibri"/>
      <family val="2"/>
      <scheme val="minor"/>
    </font>
    <font>
      <b/>
      <sz val="18"/>
      <color theme="4" tint="-0.499984740745262"/>
      <name val="Calibri"/>
      <family val="2"/>
      <scheme val="minor"/>
    </font>
    <font>
      <b/>
      <sz val="18"/>
      <color theme="0"/>
      <name val="Calibri"/>
      <family val="2"/>
      <scheme val="minor"/>
    </font>
    <font>
      <b/>
      <sz val="12"/>
      <color theme="1"/>
      <name val="Calibri"/>
      <family val="2"/>
      <scheme val="minor"/>
    </font>
    <font>
      <b/>
      <sz val="11"/>
      <color theme="4" tint="-0.499984740745262"/>
      <name val="Calibri"/>
      <family val="2"/>
      <scheme val="minor"/>
    </font>
    <font>
      <b/>
      <sz val="10"/>
      <color theme="0"/>
      <name val="Calibri"/>
      <family val="2"/>
      <scheme val="minor"/>
    </font>
    <font>
      <b/>
      <sz val="10"/>
      <color theme="4" tint="-0.499984740745262"/>
      <name val="Calibri"/>
      <family val="2"/>
      <scheme val="minor"/>
    </font>
    <font>
      <b/>
      <sz val="12"/>
      <color theme="4" tint="-0.499984740745262"/>
      <name val="Calibri"/>
      <family val="2"/>
      <scheme val="minor"/>
    </font>
    <font>
      <b/>
      <sz val="11"/>
      <color theme="1"/>
      <name val="Calibri"/>
      <family val="2"/>
      <scheme val="minor"/>
    </font>
    <font>
      <sz val="9"/>
      <color theme="1"/>
      <name val="Calibri"/>
      <family val="2"/>
      <scheme val="minor"/>
    </font>
    <font>
      <sz val="11"/>
      <color theme="1"/>
      <name val="Arial"/>
      <family val="2"/>
    </font>
    <font>
      <b/>
      <sz val="9"/>
      <color theme="4" tint="-0.499984740745262"/>
      <name val="Calibri"/>
      <family val="2"/>
      <scheme val="minor"/>
    </font>
    <font>
      <sz val="9"/>
      <color indexed="81"/>
      <name val="Tahoma"/>
      <family val="2"/>
    </font>
    <font>
      <b/>
      <sz val="9"/>
      <color indexed="81"/>
      <name val="Tahoma"/>
      <family val="2"/>
    </font>
  </fonts>
  <fills count="17">
    <fill>
      <patternFill patternType="none"/>
    </fill>
    <fill>
      <patternFill patternType="gray125"/>
    </fill>
    <fill>
      <patternFill patternType="solid">
        <fgColor theme="0"/>
        <bgColor indexed="64"/>
      </patternFill>
    </fill>
    <fill>
      <patternFill patternType="solid">
        <fgColor theme="4" tint="0.39997558519241921"/>
        <bgColor rgb="FFC4BD97"/>
      </patternFill>
    </fill>
    <fill>
      <patternFill patternType="solid">
        <fgColor theme="4" tint="-0.249977111117893"/>
        <bgColor rgb="FFC4BD97"/>
      </patternFill>
    </fill>
    <fill>
      <patternFill patternType="solid">
        <fgColor theme="5" tint="-0.249977111117893"/>
        <bgColor rgb="FFC4BD9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rgb="FFC4BD97"/>
      </patternFill>
    </fill>
    <fill>
      <patternFill patternType="solid">
        <fgColor theme="7" tint="0.59999389629810485"/>
        <bgColor rgb="FFC4BD97"/>
      </patternFill>
    </fill>
    <fill>
      <patternFill patternType="solid">
        <fgColor theme="2" tint="-0.249977111117893"/>
        <bgColor rgb="FFC4BD97"/>
      </patternFill>
    </fill>
    <fill>
      <patternFill patternType="solid">
        <fgColor theme="2"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FFFF"/>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theme="4" tint="-0.499984740745262"/>
      </bottom>
      <diagonal/>
    </border>
    <border>
      <left style="thin">
        <color indexed="64"/>
      </left>
      <right/>
      <top style="thin">
        <color indexed="64"/>
      </top>
      <bottom style="medium">
        <color theme="4" tint="-0.499984740745262"/>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style="medium">
        <color theme="0"/>
      </bottom>
      <diagonal/>
    </border>
    <border>
      <left/>
      <right/>
      <top style="medium">
        <color theme="4" tint="-0.499984740745262"/>
      </top>
      <bottom style="medium">
        <color theme="0"/>
      </bottom>
      <diagonal/>
    </border>
    <border>
      <left/>
      <right/>
      <top/>
      <bottom style="medium">
        <color theme="0"/>
      </bottom>
      <diagonal/>
    </border>
    <border>
      <left style="medium">
        <color theme="4" tint="-0.499984740745262"/>
      </left>
      <right style="medium">
        <color theme="4" tint="-0.499984740745262"/>
      </right>
      <top style="medium">
        <color theme="0"/>
      </top>
      <bottom/>
      <diagonal/>
    </border>
    <border>
      <left style="thin">
        <color indexed="64"/>
      </left>
      <right style="thin">
        <color indexed="64"/>
      </right>
      <top style="thin">
        <color indexed="64"/>
      </top>
      <bottom/>
      <diagonal/>
    </border>
    <border>
      <left style="medium">
        <color theme="4" tint="-0.499984740745262"/>
      </left>
      <right/>
      <top/>
      <bottom/>
      <diagonal/>
    </border>
    <border>
      <left style="medium">
        <color theme="4" tint="-0.499984740745262"/>
      </left>
      <right style="medium">
        <color theme="4" tint="-0.499984740745262"/>
      </right>
      <top/>
      <bottom/>
      <diagonal/>
    </border>
    <border>
      <left/>
      <right/>
      <top/>
      <bottom style="thin">
        <color indexed="64"/>
      </bottom>
      <diagonal/>
    </border>
    <border>
      <left style="medium">
        <color theme="4" tint="-0.499984740745262"/>
      </left>
      <right/>
      <top style="medium">
        <color theme="0"/>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4" fillId="0" borderId="0"/>
  </cellStyleXfs>
  <cellXfs count="82">
    <xf numFmtId="0" fontId="0" fillId="0" borderId="0" xfId="0"/>
    <xf numFmtId="0" fontId="0" fillId="0" borderId="6" xfId="0" applyBorder="1"/>
    <xf numFmtId="0" fontId="12" fillId="0" borderId="6" xfId="0" applyFont="1" applyBorder="1" applyAlignment="1">
      <alignment horizontal="center"/>
    </xf>
    <xf numFmtId="0" fontId="0" fillId="13" borderId="6" xfId="0" applyFill="1" applyBorder="1"/>
    <xf numFmtId="165" fontId="13" fillId="15" borderId="6" xfId="1" applyNumberFormat="1" applyFont="1" applyFill="1" applyBorder="1" applyAlignment="1" applyProtection="1">
      <alignment horizontal="center" vertical="center" wrapText="1"/>
    </xf>
    <xf numFmtId="165" fontId="13" fillId="0" borderId="6" xfId="1" applyNumberFormat="1" applyFont="1" applyFill="1" applyBorder="1" applyAlignment="1" applyProtection="1">
      <alignment horizontal="center" vertical="center" wrapText="1"/>
    </xf>
    <xf numFmtId="44" fontId="13" fillId="14" borderId="6" xfId="5" applyFont="1" applyFill="1" applyBorder="1" applyAlignment="1" applyProtection="1">
      <alignment horizontal="center" vertical="center" wrapText="1"/>
    </xf>
    <xf numFmtId="165" fontId="0" fillId="0" borderId="0" xfId="1" applyNumberFormat="1" applyFont="1" applyProtection="1"/>
    <xf numFmtId="44" fontId="13" fillId="16" borderId="6" xfId="5" applyFont="1" applyFill="1" applyBorder="1" applyAlignment="1" applyProtection="1">
      <alignment horizontal="center" vertical="center" wrapText="1"/>
    </xf>
    <xf numFmtId="44" fontId="13" fillId="12" borderId="6" xfId="5" applyFont="1" applyFill="1" applyBorder="1" applyAlignment="1" applyProtection="1">
      <alignment horizontal="center" vertical="center" wrapText="1"/>
    </xf>
    <xf numFmtId="44" fontId="0" fillId="0" borderId="0" xfId="5" applyFont="1"/>
    <xf numFmtId="44" fontId="0" fillId="0" borderId="0" xfId="0" applyNumberFormat="1"/>
    <xf numFmtId="0" fontId="0" fillId="0" borderId="0" xfId="0" applyAlignment="1">
      <alignment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10" fillId="8" borderId="6"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8" borderId="6" xfId="0" applyFont="1" applyFill="1" applyBorder="1" applyAlignment="1">
      <alignment horizontal="center" vertical="center" textRotation="90" wrapText="1"/>
    </xf>
    <xf numFmtId="0" fontId="10" fillId="9" borderId="6" xfId="0" applyFont="1" applyFill="1" applyBorder="1" applyAlignment="1">
      <alignment horizontal="center" vertical="center" textRotation="90" wrapText="1"/>
    </xf>
    <xf numFmtId="0" fontId="15" fillId="6" borderId="6"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12" xfId="0" applyFont="1" applyFill="1" applyBorder="1" applyAlignment="1">
      <alignment horizontal="center" vertical="center" wrapText="1"/>
    </xf>
    <xf numFmtId="0" fontId="13" fillId="0" borderId="6" xfId="0" applyFont="1" applyBorder="1" applyAlignment="1">
      <alignment horizontal="center" vertical="center" wrapText="1"/>
    </xf>
    <xf numFmtId="9" fontId="13" fillId="0" borderId="6" xfId="0" applyNumberFormat="1" applyFont="1" applyBorder="1" applyAlignment="1">
      <alignment horizontal="center" vertical="center" wrapText="1"/>
    </xf>
    <xf numFmtId="1" fontId="13" fillId="14" borderId="6" xfId="0" applyNumberFormat="1" applyFont="1" applyFill="1" applyBorder="1" applyAlignment="1">
      <alignment horizontal="center" vertical="center" wrapText="1"/>
    </xf>
    <xf numFmtId="0" fontId="13" fillId="14" borderId="6" xfId="0" applyFont="1" applyFill="1" applyBorder="1" applyAlignment="1">
      <alignment horizontal="justify" vertical="center"/>
    </xf>
    <xf numFmtId="0" fontId="13" fillId="14" borderId="6" xfId="0" applyFont="1" applyFill="1" applyBorder="1" applyAlignment="1">
      <alignment horizontal="center" vertical="center" wrapText="1"/>
    </xf>
    <xf numFmtId="14" fontId="13" fillId="14" borderId="6" xfId="0" applyNumberFormat="1" applyFont="1" applyFill="1" applyBorder="1" applyAlignment="1">
      <alignment horizontal="center" vertical="center" wrapText="1"/>
    </xf>
    <xf numFmtId="1" fontId="13" fillId="14" borderId="6" xfId="0" applyNumberFormat="1" applyFont="1" applyFill="1" applyBorder="1" applyAlignment="1">
      <alignment horizontal="left" vertical="center" wrapText="1"/>
    </xf>
    <xf numFmtId="0" fontId="13" fillId="14" borderId="6" xfId="0" applyFont="1" applyFill="1" applyBorder="1" applyAlignment="1">
      <alignment horizontal="left" vertical="center" wrapText="1"/>
    </xf>
    <xf numFmtId="1" fontId="13" fillId="12" borderId="6" xfId="0" applyNumberFormat="1" applyFont="1" applyFill="1" applyBorder="1" applyAlignment="1">
      <alignment horizontal="center" vertical="center" wrapText="1"/>
    </xf>
    <xf numFmtId="0" fontId="13" fillId="12" borderId="6" xfId="0" applyFont="1" applyFill="1" applyBorder="1" applyAlignment="1">
      <alignment horizontal="left" vertical="center" wrapText="1"/>
    </xf>
    <xf numFmtId="1" fontId="13" fillId="0" borderId="6" xfId="0" applyNumberFormat="1" applyFont="1" applyBorder="1" applyAlignment="1">
      <alignment horizontal="center" vertical="center" wrapText="1"/>
    </xf>
    <xf numFmtId="1" fontId="13" fillId="0" borderId="6" xfId="0" applyNumberFormat="1" applyFont="1" applyBorder="1" applyAlignment="1">
      <alignment horizontal="left" vertical="center" wrapText="1"/>
    </xf>
    <xf numFmtId="0" fontId="13" fillId="0" borderId="6" xfId="0" applyFont="1" applyBorder="1" applyAlignment="1">
      <alignment horizontal="left" vertical="center" wrapText="1"/>
    </xf>
    <xf numFmtId="0" fontId="0" fillId="0" borderId="6" xfId="0" applyBorder="1" applyAlignment="1">
      <alignment horizontal="center" vertical="center" wrapText="1"/>
    </xf>
    <xf numFmtId="0" fontId="13" fillId="0" borderId="0" xfId="0" applyFont="1" applyAlignment="1">
      <alignment horizontal="left" vertical="center"/>
    </xf>
    <xf numFmtId="9" fontId="13" fillId="14" borderId="6" xfId="0" applyNumberFormat="1" applyFont="1" applyFill="1" applyBorder="1" applyAlignment="1">
      <alignment horizontal="center" vertical="center" wrapText="1"/>
    </xf>
    <xf numFmtId="9" fontId="13" fillId="12" borderId="6" xfId="0" applyNumberFormat="1" applyFont="1" applyFill="1" applyBorder="1" applyAlignment="1">
      <alignment horizontal="center" vertical="center" wrapText="1"/>
    </xf>
    <xf numFmtId="0" fontId="0" fillId="0" borderId="6" xfId="0" applyBorder="1" applyAlignment="1">
      <alignment wrapText="1"/>
    </xf>
    <xf numFmtId="44" fontId="13" fillId="12" borderId="6" xfId="5"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5" fillId="6" borderId="6" xfId="0" applyFont="1" applyFill="1" applyBorder="1" applyAlignment="1">
      <alignment horizontal="center" vertical="center"/>
    </xf>
    <xf numFmtId="0" fontId="5" fillId="6" borderId="14" xfId="0" applyFont="1" applyFill="1" applyBorder="1" applyAlignment="1">
      <alignment horizontal="center" vertical="center"/>
    </xf>
    <xf numFmtId="0" fontId="8" fillId="6" borderId="11"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0" fillId="0" borderId="0" xfId="0" applyAlignment="1">
      <alignment horizontal="center" wrapText="1"/>
    </xf>
    <xf numFmtId="0" fontId="10" fillId="6" borderId="6"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3" xfId="0" applyFont="1" applyFill="1" applyBorder="1" applyAlignment="1">
      <alignment horizontal="center" vertical="center" wrapText="1"/>
    </xf>
  </cellXfs>
  <cellStyles count="7">
    <cellStyle name="Moneda" xfId="5" builtinId="4"/>
    <cellStyle name="Moneda [0] 2" xfId="2" xr:uid="{830EFFE9-A975-4133-A438-FA1FB3500777}"/>
    <cellStyle name="Normal" xfId="0" builtinId="0"/>
    <cellStyle name="Normal 2" xfId="3" xr:uid="{A01F2D88-A363-46C2-80F3-128B8C4618C3}"/>
    <cellStyle name="Normal 4" xfId="6" xr:uid="{6FAACAD9-08F4-4E85-8F12-9CC70D0131CC}"/>
    <cellStyle name="Porcentaje" xfId="1" builtinId="5"/>
    <cellStyle name="Porcentaje 2" xfId="4" xr:uid="{BDC92E9A-A686-41FB-BE2B-82A786702D66}"/>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driana Moreno Roncancio" id="{AB17364D-9535-4759-86AF-138DAF1F0BC0}" userId="S::adriana.moreno@dnbc.gov.co::48d79e58-8865-4a29-9a97-fe67c5897805" providerId="AD"/>
</personList>
</file>

<file path=xl/theme/theme1.xml><?xml version="1.0" encoding="utf-8"?>
<a:theme xmlns:a="http://schemas.openxmlformats.org/drawingml/2006/main" name="Office 2013 - Tema de 2022">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U10" dT="2025-02-10T16:25:04.93" personId="{AB17364D-9535-4759-86AF-138DAF1F0BC0}" id="{DA3E88B9-4691-4BE6-B9AD-2A997677FF17}">
    <text>Son 150.000.000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23"/>
  <sheetViews>
    <sheetView tabSelected="1" topLeftCell="AU7" zoomScale="80" zoomScaleNormal="80" workbookViewId="0">
      <selection activeCell="AX8" sqref="AX8"/>
    </sheetView>
  </sheetViews>
  <sheetFormatPr baseColWidth="10" defaultColWidth="11.42578125" defaultRowHeight="15" x14ac:dyDescent="0.25"/>
  <cols>
    <col min="1" max="1" width="13.28515625" customWidth="1"/>
    <col min="2" max="2" width="29" customWidth="1"/>
    <col min="3" max="11" width="30.42578125" hidden="1" customWidth="1"/>
    <col min="12" max="12" width="10.140625" customWidth="1"/>
    <col min="13" max="15" width="30.42578125" customWidth="1"/>
    <col min="17" max="17" width="16.28515625" customWidth="1"/>
    <col min="18" max="18" width="11.140625" bestFit="1" customWidth="1"/>
    <col min="20" max="22" width="11.140625" bestFit="1" customWidth="1"/>
    <col min="23" max="24" width="8.42578125" customWidth="1"/>
    <col min="25" max="25" width="9.42578125" customWidth="1"/>
    <col min="26" max="26" width="8.7109375" customWidth="1"/>
    <col min="27" max="30" width="11.140625" bestFit="1" customWidth="1"/>
    <col min="31" max="31" width="11" hidden="1" customWidth="1"/>
    <col min="32" max="32" width="59.140625" hidden="1" customWidth="1"/>
    <col min="33" max="33" width="11" hidden="1" customWidth="1"/>
    <col min="34" max="34" width="59.140625" hidden="1" customWidth="1"/>
    <col min="35" max="35" width="10.85546875" hidden="1" customWidth="1"/>
    <col min="36" max="36" width="59.140625" style="12" hidden="1" customWidth="1"/>
    <col min="37" max="37" width="10.85546875" hidden="1" customWidth="1"/>
    <col min="38" max="38" width="59.140625" customWidth="1"/>
    <col min="39" max="39" width="11" customWidth="1"/>
    <col min="40" max="40" width="59.140625" customWidth="1"/>
    <col min="41" max="41" width="11" customWidth="1"/>
    <col min="42" max="42" width="59.140625" customWidth="1"/>
    <col min="43" max="43" width="11" customWidth="1"/>
    <col min="44" max="44" width="59.140625" customWidth="1"/>
    <col min="45" max="45" width="10.85546875" customWidth="1"/>
    <col min="46" max="46" width="59.140625" style="12" customWidth="1"/>
    <col min="47" max="47" width="10.85546875" customWidth="1"/>
    <col min="48" max="48" width="59.140625" customWidth="1"/>
    <col min="49" max="49" width="11" customWidth="1"/>
    <col min="50" max="50" width="59.140625" customWidth="1"/>
    <col min="51" max="51" width="11" hidden="1" customWidth="1"/>
    <col min="52" max="52" width="59.140625" hidden="1" customWidth="1"/>
    <col min="53" max="53" width="11" hidden="1" customWidth="1"/>
    <col min="54" max="54" width="59.140625" hidden="1" customWidth="1"/>
    <col min="55" max="55" width="10.85546875" hidden="1" customWidth="1"/>
    <col min="56" max="56" width="59.140625" style="12" hidden="1" customWidth="1"/>
    <col min="57" max="57" width="10.85546875" hidden="1" customWidth="1"/>
    <col min="58" max="58" width="59.140625" hidden="1" customWidth="1"/>
    <col min="59" max="59" width="11" hidden="1" customWidth="1"/>
    <col min="60" max="60" width="59.140625" hidden="1" customWidth="1"/>
    <col min="61" max="61" width="11" hidden="1" customWidth="1"/>
    <col min="62" max="62" width="59.140625" hidden="1" customWidth="1"/>
    <col min="63" max="63" width="11" hidden="1" customWidth="1"/>
    <col min="64" max="64" width="59.140625" hidden="1" customWidth="1"/>
    <col min="65" max="65" width="10.85546875" hidden="1" customWidth="1"/>
    <col min="66" max="66" width="59.140625" style="12" hidden="1" customWidth="1"/>
    <col min="67" max="67" width="10.85546875" hidden="1" customWidth="1"/>
    <col min="68" max="68" width="59.140625" hidden="1" customWidth="1"/>
    <col min="69" max="69" width="11" hidden="1" customWidth="1"/>
    <col min="70" max="70" width="59.140625" hidden="1" customWidth="1"/>
    <col min="71" max="71" width="11" customWidth="1"/>
    <col min="72" max="72" width="64.7109375" hidden="1" customWidth="1"/>
    <col min="73" max="73" width="59.140625" customWidth="1"/>
    <col min="74" max="74" width="20.85546875" customWidth="1"/>
    <col min="75" max="75" width="20.7109375" customWidth="1"/>
    <col min="76" max="76" width="19.5703125" bestFit="1" customWidth="1"/>
    <col min="77" max="77" width="11.140625" customWidth="1"/>
    <col min="78" max="78" width="11.28515625" customWidth="1"/>
    <col min="79" max="79" width="11" hidden="1" customWidth="1"/>
    <col min="80" max="83" width="10.85546875" hidden="1" customWidth="1"/>
    <col min="84" max="84" width="11.42578125" hidden="1" customWidth="1"/>
    <col min="85" max="85" width="18.28515625" style="12" customWidth="1"/>
    <col min="86" max="86" width="36.28515625" style="12" hidden="1" customWidth="1"/>
    <col min="87" max="87" width="42.85546875" style="12" customWidth="1"/>
    <col min="89" max="90" width="11.42578125" hidden="1" customWidth="1"/>
  </cols>
  <sheetData>
    <row r="1" spans="1:90" hidden="1" x14ac:dyDescent="0.25">
      <c r="AJ1"/>
      <c r="AT1"/>
      <c r="BD1"/>
      <c r="BN1"/>
    </row>
    <row r="2" spans="1:90" ht="26.25" hidden="1" x14ac:dyDescent="0.25">
      <c r="A2" s="13" t="s">
        <v>0</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4"/>
      <c r="CH2" s="14"/>
      <c r="CI2" s="14"/>
    </row>
    <row r="3" spans="1:90" ht="75.75" hidden="1" thickBot="1" x14ac:dyDescent="0.3">
      <c r="A3" s="15" t="s">
        <v>1</v>
      </c>
      <c r="B3" s="16"/>
      <c r="C3" s="17"/>
      <c r="D3" s="18"/>
      <c r="E3" s="19" t="s">
        <v>2</v>
      </c>
      <c r="F3" s="20"/>
      <c r="G3" s="21"/>
      <c r="H3" s="22"/>
      <c r="I3" s="22" t="s">
        <v>3</v>
      </c>
      <c r="J3" s="22"/>
      <c r="K3" s="22"/>
      <c r="L3" s="22"/>
      <c r="M3" s="22"/>
      <c r="N3" s="23"/>
      <c r="O3" s="23"/>
      <c r="P3" s="23"/>
      <c r="Q3" s="23"/>
      <c r="R3" s="23"/>
      <c r="S3" s="23"/>
      <c r="T3" s="23"/>
      <c r="U3" s="23"/>
      <c r="V3" s="23"/>
      <c r="W3" s="23"/>
      <c r="X3" s="23"/>
      <c r="Y3" s="23"/>
      <c r="Z3" s="23"/>
      <c r="AJ3"/>
      <c r="AT3"/>
      <c r="BD3"/>
      <c r="BN3"/>
    </row>
    <row r="4" spans="1:90" ht="24" thickBot="1" x14ac:dyDescent="0.3">
      <c r="A4" s="77" t="s">
        <v>4</v>
      </c>
      <c r="B4" s="78"/>
      <c r="C4" s="75" t="s">
        <v>5</v>
      </c>
      <c r="D4" s="75"/>
      <c r="E4" s="75"/>
      <c r="F4" s="75"/>
      <c r="G4" s="75"/>
      <c r="H4" s="75"/>
      <c r="I4" s="75"/>
      <c r="J4" s="75"/>
      <c r="K4" s="75"/>
      <c r="L4" s="76" t="s">
        <v>6</v>
      </c>
      <c r="M4" s="76"/>
      <c r="N4" s="76"/>
      <c r="O4" s="76"/>
      <c r="P4" s="76"/>
      <c r="Q4" s="76"/>
      <c r="R4" s="76"/>
      <c r="S4" s="76"/>
      <c r="T4" s="76"/>
      <c r="U4" s="76"/>
      <c r="V4" s="76"/>
      <c r="W4" s="76"/>
      <c r="X4" s="76"/>
      <c r="Y4" s="76"/>
      <c r="Z4" s="76"/>
      <c r="AA4" s="76"/>
      <c r="AB4" s="76"/>
      <c r="AC4" s="76"/>
      <c r="AD4" s="76"/>
      <c r="AE4" s="55" t="s">
        <v>7</v>
      </c>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6"/>
      <c r="CE4" s="56"/>
      <c r="CF4" s="55"/>
      <c r="CG4" s="63" t="s">
        <v>8</v>
      </c>
      <c r="CH4" s="62" t="s">
        <v>9</v>
      </c>
      <c r="CI4" s="62" t="s">
        <v>10</v>
      </c>
      <c r="CK4" s="59" t="s">
        <v>11</v>
      </c>
      <c r="CL4" s="59" t="s">
        <v>12</v>
      </c>
    </row>
    <row r="5" spans="1:90" ht="67.5" customHeight="1" x14ac:dyDescent="0.25">
      <c r="A5" s="80" t="s">
        <v>13</v>
      </c>
      <c r="B5" s="80" t="s">
        <v>14</v>
      </c>
      <c r="C5" s="69" t="s">
        <v>15</v>
      </c>
      <c r="D5" s="69" t="s">
        <v>16</v>
      </c>
      <c r="E5" s="69" t="s">
        <v>17</v>
      </c>
      <c r="F5" s="69" t="s">
        <v>18</v>
      </c>
      <c r="G5" s="69" t="s">
        <v>19</v>
      </c>
      <c r="H5" s="69" t="s">
        <v>20</v>
      </c>
      <c r="I5" s="71" t="s">
        <v>21</v>
      </c>
      <c r="J5" s="71" t="s">
        <v>22</v>
      </c>
      <c r="K5" s="73" t="s">
        <v>23</v>
      </c>
      <c r="L5" s="67" t="s">
        <v>24</v>
      </c>
      <c r="M5" s="67" t="s">
        <v>25</v>
      </c>
      <c r="N5" s="68" t="s">
        <v>26</v>
      </c>
      <c r="O5" s="68" t="s">
        <v>27</v>
      </c>
      <c r="P5" s="68" t="s">
        <v>28</v>
      </c>
      <c r="Q5" s="68" t="s">
        <v>29</v>
      </c>
      <c r="R5" s="68" t="s">
        <v>30</v>
      </c>
      <c r="S5" s="68" t="s">
        <v>31</v>
      </c>
      <c r="T5" s="79" t="s">
        <v>32</v>
      </c>
      <c r="U5" s="79" t="s">
        <v>33</v>
      </c>
      <c r="V5" s="51" t="s">
        <v>34</v>
      </c>
      <c r="W5" s="52"/>
      <c r="X5" s="52"/>
      <c r="Y5" s="52"/>
      <c r="Z5" s="52"/>
      <c r="AA5" s="52"/>
      <c r="AB5" s="52"/>
      <c r="AC5" s="52"/>
      <c r="AD5" s="53"/>
      <c r="AE5" s="54" t="s">
        <v>35</v>
      </c>
      <c r="AF5" s="54"/>
      <c r="AG5" s="54"/>
      <c r="AH5" s="54"/>
      <c r="AI5" s="54"/>
      <c r="AJ5" s="54"/>
      <c r="AK5" s="54"/>
      <c r="AL5" s="54"/>
      <c r="AM5" s="54"/>
      <c r="AN5" s="54"/>
      <c r="AO5" s="54" t="s">
        <v>36</v>
      </c>
      <c r="AP5" s="54"/>
      <c r="AQ5" s="54"/>
      <c r="AR5" s="54"/>
      <c r="AS5" s="54"/>
      <c r="AT5" s="54"/>
      <c r="AU5" s="54"/>
      <c r="AV5" s="54"/>
      <c r="AW5" s="54"/>
      <c r="AX5" s="54"/>
      <c r="AY5" s="54" t="s">
        <v>37</v>
      </c>
      <c r="AZ5" s="54"/>
      <c r="BA5" s="54"/>
      <c r="BB5" s="54"/>
      <c r="BC5" s="54"/>
      <c r="BD5" s="54"/>
      <c r="BE5" s="54"/>
      <c r="BF5" s="54"/>
      <c r="BG5" s="54"/>
      <c r="BH5" s="54"/>
      <c r="BI5" s="54" t="s">
        <v>38</v>
      </c>
      <c r="BJ5" s="54"/>
      <c r="BK5" s="54"/>
      <c r="BL5" s="54"/>
      <c r="BM5" s="54"/>
      <c r="BN5" s="54"/>
      <c r="BO5" s="54"/>
      <c r="BP5" s="54"/>
      <c r="BQ5" s="54"/>
      <c r="BR5" s="54"/>
      <c r="BS5" s="54" t="s">
        <v>39</v>
      </c>
      <c r="BT5" s="54"/>
      <c r="BU5" s="57" t="s">
        <v>40</v>
      </c>
      <c r="BV5" s="60" t="s">
        <v>41</v>
      </c>
      <c r="BW5" s="60" t="s">
        <v>42</v>
      </c>
      <c r="BX5" s="60" t="s">
        <v>43</v>
      </c>
      <c r="BY5" s="60" t="s">
        <v>44</v>
      </c>
      <c r="BZ5" s="60" t="s">
        <v>45</v>
      </c>
      <c r="CA5" s="64" t="s">
        <v>46</v>
      </c>
      <c r="CB5" s="64"/>
      <c r="CC5" s="64"/>
      <c r="CD5" s="65"/>
      <c r="CE5" s="66"/>
      <c r="CF5" s="61" t="s">
        <v>47</v>
      </c>
      <c r="CG5" s="62"/>
      <c r="CH5" s="62"/>
      <c r="CI5" s="62"/>
      <c r="CK5" s="59"/>
      <c r="CL5" s="59"/>
    </row>
    <row r="6" spans="1:90" ht="54" customHeight="1" x14ac:dyDescent="0.25">
      <c r="A6" s="81"/>
      <c r="B6" s="81"/>
      <c r="C6" s="70"/>
      <c r="D6" s="70"/>
      <c r="E6" s="70"/>
      <c r="F6" s="70"/>
      <c r="G6" s="70"/>
      <c r="H6" s="70"/>
      <c r="I6" s="72"/>
      <c r="J6" s="72"/>
      <c r="K6" s="74"/>
      <c r="L6" s="67"/>
      <c r="M6" s="67"/>
      <c r="N6" s="68"/>
      <c r="O6" s="68"/>
      <c r="P6" s="68"/>
      <c r="Q6" s="68"/>
      <c r="R6" s="68"/>
      <c r="S6" s="68"/>
      <c r="T6" s="79"/>
      <c r="U6" s="79"/>
      <c r="V6" s="24">
        <v>2023</v>
      </c>
      <c r="W6" s="27" t="s">
        <v>48</v>
      </c>
      <c r="X6" s="27" t="s">
        <v>49</v>
      </c>
      <c r="Y6" s="27" t="s">
        <v>50</v>
      </c>
      <c r="Z6" s="27" t="s">
        <v>51</v>
      </c>
      <c r="AA6" s="24">
        <v>2024</v>
      </c>
      <c r="AB6" s="24">
        <v>2025</v>
      </c>
      <c r="AC6" s="24">
        <v>2026</v>
      </c>
      <c r="AD6" s="24" t="s">
        <v>52</v>
      </c>
      <c r="AE6" s="28" t="s">
        <v>48</v>
      </c>
      <c r="AF6" s="25" t="s">
        <v>53</v>
      </c>
      <c r="AG6" s="28" t="s">
        <v>49</v>
      </c>
      <c r="AH6" s="25" t="s">
        <v>54</v>
      </c>
      <c r="AI6" s="28" t="s">
        <v>50</v>
      </c>
      <c r="AJ6" s="25" t="s">
        <v>55</v>
      </c>
      <c r="AK6" s="28" t="s">
        <v>51</v>
      </c>
      <c r="AL6" s="25" t="s">
        <v>56</v>
      </c>
      <c r="AM6" s="25">
        <v>2023</v>
      </c>
      <c r="AN6" s="25" t="s">
        <v>57</v>
      </c>
      <c r="AO6" s="28" t="s">
        <v>48</v>
      </c>
      <c r="AP6" s="25" t="s">
        <v>58</v>
      </c>
      <c r="AQ6" s="28" t="s">
        <v>49</v>
      </c>
      <c r="AR6" s="29" t="s">
        <v>59</v>
      </c>
      <c r="AS6" s="28" t="s">
        <v>50</v>
      </c>
      <c r="AT6" s="25" t="s">
        <v>60</v>
      </c>
      <c r="AU6" s="28" t="s">
        <v>51</v>
      </c>
      <c r="AV6" s="25" t="s">
        <v>61</v>
      </c>
      <c r="AW6" s="25" t="s">
        <v>62</v>
      </c>
      <c r="AX6" s="25" t="s">
        <v>63</v>
      </c>
      <c r="AY6" s="28" t="s">
        <v>48</v>
      </c>
      <c r="AZ6" s="25" t="s">
        <v>64</v>
      </c>
      <c r="BA6" s="28" t="s">
        <v>49</v>
      </c>
      <c r="BB6" s="25" t="s">
        <v>65</v>
      </c>
      <c r="BC6" s="28" t="s">
        <v>50</v>
      </c>
      <c r="BD6" s="25" t="s">
        <v>66</v>
      </c>
      <c r="BE6" s="28" t="s">
        <v>51</v>
      </c>
      <c r="BF6" s="25" t="s">
        <v>67</v>
      </c>
      <c r="BG6" s="25">
        <v>2025</v>
      </c>
      <c r="BH6" s="25" t="s">
        <v>68</v>
      </c>
      <c r="BI6" s="28" t="s">
        <v>48</v>
      </c>
      <c r="BJ6" s="25" t="s">
        <v>58</v>
      </c>
      <c r="BK6" s="28" t="s">
        <v>49</v>
      </c>
      <c r="BL6" s="25" t="s">
        <v>69</v>
      </c>
      <c r="BM6" s="28" t="s">
        <v>50</v>
      </c>
      <c r="BN6" s="25" t="s">
        <v>70</v>
      </c>
      <c r="BO6" s="28" t="s">
        <v>51</v>
      </c>
      <c r="BP6" s="25" t="s">
        <v>71</v>
      </c>
      <c r="BQ6" s="25" t="s">
        <v>72</v>
      </c>
      <c r="BR6" s="25" t="s">
        <v>73</v>
      </c>
      <c r="BS6" s="25" t="s">
        <v>74</v>
      </c>
      <c r="BT6" s="25" t="s">
        <v>75</v>
      </c>
      <c r="BU6" s="58"/>
      <c r="BV6" s="60"/>
      <c r="BW6" s="60"/>
      <c r="BX6" s="60"/>
      <c r="BY6" s="60"/>
      <c r="BZ6" s="60"/>
      <c r="CA6" s="26" t="s">
        <v>76</v>
      </c>
      <c r="CB6" s="26" t="s">
        <v>77</v>
      </c>
      <c r="CC6" s="26" t="s">
        <v>78</v>
      </c>
      <c r="CD6" s="30" t="s">
        <v>79</v>
      </c>
      <c r="CE6" s="31" t="s">
        <v>80</v>
      </c>
      <c r="CF6" s="61"/>
      <c r="CG6" s="62"/>
      <c r="CH6" s="62"/>
      <c r="CI6" s="62"/>
      <c r="CK6" s="59"/>
      <c r="CL6" s="59"/>
    </row>
    <row r="7" spans="1:90" ht="336" x14ac:dyDescent="0.25">
      <c r="A7" s="32" t="s">
        <v>81</v>
      </c>
      <c r="B7" s="32" t="s">
        <v>82</v>
      </c>
      <c r="C7" s="32" t="s">
        <v>83</v>
      </c>
      <c r="D7" s="32" t="s">
        <v>84</v>
      </c>
      <c r="E7" s="32" t="s">
        <v>85</v>
      </c>
      <c r="F7" s="32" t="s">
        <v>86</v>
      </c>
      <c r="G7" s="32" t="s">
        <v>87</v>
      </c>
      <c r="H7" s="32" t="s">
        <v>88</v>
      </c>
      <c r="I7" s="32"/>
      <c r="J7" s="32" t="s">
        <v>89</v>
      </c>
      <c r="K7" s="33"/>
      <c r="L7" s="34">
        <v>1</v>
      </c>
      <c r="M7" s="35" t="s">
        <v>90</v>
      </c>
      <c r="N7" s="36" t="s">
        <v>91</v>
      </c>
      <c r="O7" s="36" t="s">
        <v>92</v>
      </c>
      <c r="P7" s="36" t="s">
        <v>93</v>
      </c>
      <c r="Q7" s="36" t="s">
        <v>94</v>
      </c>
      <c r="R7" s="36">
        <v>520</v>
      </c>
      <c r="S7" s="36" t="s">
        <v>95</v>
      </c>
      <c r="T7" s="37">
        <v>44927</v>
      </c>
      <c r="U7" s="37">
        <v>46387</v>
      </c>
      <c r="V7" s="34">
        <v>130</v>
      </c>
      <c r="W7" s="34"/>
      <c r="X7" s="34"/>
      <c r="Y7" s="34">
        <v>65</v>
      </c>
      <c r="Z7" s="34">
        <v>65</v>
      </c>
      <c r="AA7" s="34">
        <v>130</v>
      </c>
      <c r="AB7" s="34">
        <v>130</v>
      </c>
      <c r="AC7" s="34">
        <v>130</v>
      </c>
      <c r="AD7" s="34">
        <f>SUM(AA7:AC7,V7)</f>
        <v>520</v>
      </c>
      <c r="AE7" s="34">
        <v>0</v>
      </c>
      <c r="AF7" s="38" t="s">
        <v>96</v>
      </c>
      <c r="AG7" s="34">
        <v>60</v>
      </c>
      <c r="AH7" s="38" t="s">
        <v>97</v>
      </c>
      <c r="AI7" s="34">
        <v>36</v>
      </c>
      <c r="AJ7" s="38" t="s">
        <v>98</v>
      </c>
      <c r="AK7" s="34">
        <v>81</v>
      </c>
      <c r="AL7" s="38" t="s">
        <v>99</v>
      </c>
      <c r="AM7" s="34">
        <f>+SUM(AE7:AK7)</f>
        <v>177</v>
      </c>
      <c r="AN7" s="39" t="s">
        <v>100</v>
      </c>
      <c r="AO7" s="34" t="s">
        <v>101</v>
      </c>
      <c r="AP7" s="39" t="s">
        <v>102</v>
      </c>
      <c r="AQ7" s="34" t="s">
        <v>101</v>
      </c>
      <c r="AR7" s="39" t="s">
        <v>102</v>
      </c>
      <c r="AS7" s="34">
        <v>86</v>
      </c>
      <c r="AT7" s="39" t="s">
        <v>103</v>
      </c>
      <c r="AU7" s="40">
        <v>286</v>
      </c>
      <c r="AV7" s="41" t="s">
        <v>104</v>
      </c>
      <c r="AW7" s="40">
        <f>SUM(AS7+AU7)</f>
        <v>372</v>
      </c>
      <c r="AX7" s="41" t="s">
        <v>105</v>
      </c>
      <c r="AY7" s="42"/>
      <c r="AZ7" s="43"/>
      <c r="BA7" s="42"/>
      <c r="BB7" s="43"/>
      <c r="BC7" s="42"/>
      <c r="BD7" s="43"/>
      <c r="BE7" s="42"/>
      <c r="BF7" s="43"/>
      <c r="BG7" s="42"/>
      <c r="BH7" s="44"/>
      <c r="BI7" s="42"/>
      <c r="BJ7" s="44"/>
      <c r="BK7" s="42"/>
      <c r="BL7" s="44"/>
      <c r="BM7" s="42"/>
      <c r="BN7" s="44"/>
      <c r="BO7" s="42"/>
      <c r="BP7" s="44"/>
      <c r="BQ7" s="42"/>
      <c r="BR7" s="44"/>
      <c r="BS7" s="40">
        <f>SUM(AM7+AW7)</f>
        <v>549</v>
      </c>
      <c r="BT7" s="42"/>
      <c r="BU7" s="41"/>
      <c r="BV7" s="9">
        <v>41689375000</v>
      </c>
      <c r="BW7" s="50">
        <v>36035768635</v>
      </c>
      <c r="BX7" s="50">
        <v>32776004035</v>
      </c>
      <c r="BY7" s="5">
        <f>IFERROR(BW7/BV7,"NA")</f>
        <v>0.86438735613090867</v>
      </c>
      <c r="BZ7" s="5">
        <f>IFERROR(BX7/BV7,"NA")</f>
        <v>0.78619562022697631</v>
      </c>
      <c r="CA7" s="4" t="str">
        <f>+IFERROR(IF(M7=#REF!,"No requiere reporte",IF(OR(V7=0,V7=""),"No aplica, no hay meta",IF(V7="N/A","No aplica, no hay meta",IF(AM7="","No se reportó avance",IF(OR(AND(Q7="Capacidad",OR(R7="",R7=0,R7="N/A")),AND(Q7="Reducción",OR(R7="",R7=0,R7="N/A"))),"Se requiere valor de línea base para este tipo de acumulación",IF(OR(AND(Q7="Flujo",OR(R7&lt;&gt;"",R7&lt;&gt;0,R7&lt;&gt;"N/A"),AM7="N/A"),AND(Q7="Mantenimiento",OR(R7&lt;&gt;"",R7&lt;&gt;0,R7&lt;&gt;"N/A"),AM7="N/A")),"No aplica",IF(Q7="Flujo",IF(AM7/V7&gt;1,1.00001,AM7/V7),IF(Q7="Mantenimiento",IF(AM7/V7&gt;1,1.00001,AM7/V7),IF(Q7="Acumulado",IF((AM7)/V7&gt;1,1.00001,(AM7)/V7),IF(Q7="Capacidad",IF(((AM7-R7)/(V7-R7))&gt;1,1.00001,((AM7-R7)/(V7-R7))),IF(Q7="Reducción",IF(((R7-AM7)/(R7-AM7))&gt;1,1.00001,((R7-AM7)/(R7-AM7))),"Revisar acumulación"))))))))))),"Revisar fórmula")</f>
        <v>Revisar fórmula</v>
      </c>
      <c r="CB7" s="4" t="str">
        <f>+IFERROR(IF(M7=#REF!,"No requiere reporte",IF(OR(Y7=0,Y7=""),"No aplica, no hay meta",IF(Y7="N/A","No aplica, no hay meta",IF(AS7="","No se reportó avance",IF(OR(AND(Q7="Capacidad",OR(R7="",R7=0,R7="N/A")),AND(Q7="Reducción",OR(R7="",R7=0,R7="N/A"))),"Se requiere valor de línea base para este tipo de acumulación",IF(OR(AND(Q7="Flujo",OR(R7&lt;&gt;"",R7&lt;&gt;0,R7&lt;&gt;"N/A"),AS7="N/A"),AND(Q7="Mantenimiento",OR(R7&lt;&gt;"",R7&lt;&gt;0,R7&lt;&gt;"N/A"),AS7="N/A")),"No aplica",IF(Q7="Flujo",IF(AS7/Y7&gt;1,1.00001,AS7/Y7),IF(Q7="Mantenimiento",IF(AS7/Y7&gt;1,1.00001,AS7/Y7),IF(Q7="Acumulado",IF((AS7)/Y7&gt;1,1.00001,(AS7)/Y7),IF(Q7="Capacidad",IF(((AS7-R7)/(Y7-R7))&gt;1,1.00001,((AS7-R7)/(Y7-R7))),IF(Q7="Reducción",IF(((R7-AS7)/(R7-AS7))&gt;1,1.00001,((R7-AS7)/(R7-AS7))),"Revisar acumulación"))))))))))),"Revisar fórmula")</f>
        <v>Revisar fórmula</v>
      </c>
      <c r="CC7" s="4" t="str">
        <f>+IFERROR(IF(M7=#REF!,"No requiere reporte",IF(OR(AA7=0,AA7=""),"No aplica, no hay meta",IF(AA7="N/A","No aplica, no hay meta",IF(AW7="","No se reportó avance",IF(OR(AND(Q7="Capacidad",OR(R7="",R7=0,R7="N/A")),AND(Q7="Reducción",OR(R7="",R7=0,R7="N/A"))),"Se requiere valor de línea base para este tipo de acumulación",IF(OR(AND(Q7="Flujo",OR(R7&lt;&gt;"",R7&lt;&gt;0,R7&lt;&gt;"N/A"),AW7="N/A"),AND(Q7="Mantenimiento",OR(R7&lt;&gt;"",R7&lt;&gt;0,R7&lt;&gt;"N/A"),AW7="N/A")),"No aplica",IF(Q7="Flujo",IF(AW7/AA7&gt;1,1.00001,AW7/AA7),IF(Q7="Mantenimiento",IF(AW7/AA7&gt;1,1.00001,AW7/AA7),IF(Q7="Acumulado",IF((AW7)/AA7&gt;1,1.00001,(AW7)/AA7),IF(Q7="Capacidad",IF(((AW7-R7)/(AA7-R7))&gt;1,1.00001,((AW7-R7)/(AA7-R7))),IF(Q7="Reducción",IF(((R7-AW7)/(R7-AW7))&gt;1,1.00001,((R7-AW7)/(R7-AW7))),"Revisar acumulación"))))))))))),"Revisar fórmula")</f>
        <v>Revisar fórmula</v>
      </c>
      <c r="CD7" s="4"/>
      <c r="CE7" s="4"/>
      <c r="CF7" s="4" t="str">
        <f>+IFERROR(IF(M7=#REF!,"No requiere reporte",IF(OR(AD7=0,AD7=""),"No aplica, no hay meta",IF(AD7="N/A","No aplica, no hay meta",IF(BS7="","No se reportó avance",IF(OR(AND(Q7="Capacidad",OR(R7="",R7=0,R7="N/A")),AND(Q7="Reducción",OR(R7="",R7=0,R7="N/A"))),"Se requiere valor de línea base para este tipo de acumulación",IF(OR(AND(Q7="Flujo",OR(R7&lt;&gt;"",R7&lt;&gt;0,R7&lt;&gt;"N/A"),BS7="N/A"),AND(Q7="Mantenimiento",OR(R7&lt;&gt;"",R7&lt;&gt;0,R7&lt;&gt;"N/A"),BS7="N/A")),"No aplica",IF(Q7="Flujo",IF(BS7/AD7&gt;1,1.00001,BS7/AD7),IF(Q7="Mantenimiento",IF(BS7/AD7&gt;1,1.00001,BS7/AD7),IF(Q7="Acumulado",IF((BS7)/AD7&gt;1,1.00001,(BS7)/AD7),IF(Q7="Capacidad",IF(((BS7-R7)/(AD7-R7))&gt;1,1.00001,((BS7-R7)/(AD7-R7))),IF(Q7="Reducción",IF(((R7-BS7)/(R7-BS7))&gt;1,1.00001,((R7-BS7)/(R7-BS7))),"Revisar acumulación"))))))))))),"Revisar fórmula")</f>
        <v>Revisar fórmula</v>
      </c>
      <c r="CG7" s="44"/>
      <c r="CH7" s="44"/>
      <c r="CI7" s="45" t="s">
        <v>106</v>
      </c>
      <c r="CK7" s="46" t="str">
        <f t="shared" ref="CK7:CK12" si="0">+MID(I7,1,1)</f>
        <v/>
      </c>
      <c r="CL7" s="46" t="str">
        <f t="shared" ref="CL7:CL12" si="1">+IF(OR(P7="Producto",P7="Resultado",P7="Impacto"),"Producto",P7)</f>
        <v>Producto</v>
      </c>
    </row>
    <row r="8" spans="1:90" ht="252" x14ac:dyDescent="0.25">
      <c r="A8" s="32" t="s">
        <v>81</v>
      </c>
      <c r="B8" s="32" t="s">
        <v>82</v>
      </c>
      <c r="C8" s="32" t="s">
        <v>83</v>
      </c>
      <c r="D8" s="32" t="s">
        <v>84</v>
      </c>
      <c r="E8" s="32" t="s">
        <v>85</v>
      </c>
      <c r="F8" s="32" t="s">
        <v>86</v>
      </c>
      <c r="G8" s="32" t="s">
        <v>87</v>
      </c>
      <c r="H8" s="32" t="s">
        <v>88</v>
      </c>
      <c r="I8" s="32"/>
      <c r="J8" s="32" t="s">
        <v>89</v>
      </c>
      <c r="K8" s="33"/>
      <c r="L8" s="34">
        <v>2</v>
      </c>
      <c r="M8" s="35" t="s">
        <v>107</v>
      </c>
      <c r="N8" s="36" t="s">
        <v>108</v>
      </c>
      <c r="O8" s="36" t="s">
        <v>109</v>
      </c>
      <c r="P8" s="36" t="s">
        <v>93</v>
      </c>
      <c r="Q8" s="36" t="s">
        <v>94</v>
      </c>
      <c r="R8" s="36">
        <v>305</v>
      </c>
      <c r="S8" s="36" t="s">
        <v>95</v>
      </c>
      <c r="T8" s="37">
        <v>44927</v>
      </c>
      <c r="U8" s="37">
        <v>46387</v>
      </c>
      <c r="V8" s="34">
        <v>504</v>
      </c>
      <c r="W8" s="34"/>
      <c r="X8" s="34"/>
      <c r="Y8" s="34">
        <v>200</v>
      </c>
      <c r="Z8" s="34">
        <v>200</v>
      </c>
      <c r="AA8" s="34">
        <v>400</v>
      </c>
      <c r="AB8" s="34">
        <v>400</v>
      </c>
      <c r="AC8" s="34">
        <v>400</v>
      </c>
      <c r="AD8" s="34">
        <f>SUM(AA8:AC8,V8)</f>
        <v>1704</v>
      </c>
      <c r="AE8" s="34" t="s">
        <v>110</v>
      </c>
      <c r="AF8" s="38" t="s">
        <v>111</v>
      </c>
      <c r="AG8" s="34" t="s">
        <v>110</v>
      </c>
      <c r="AH8" s="38" t="s">
        <v>112</v>
      </c>
      <c r="AI8" s="34">
        <v>0</v>
      </c>
      <c r="AJ8" s="38" t="s">
        <v>113</v>
      </c>
      <c r="AK8" s="34">
        <v>504</v>
      </c>
      <c r="AL8" s="38" t="s">
        <v>114</v>
      </c>
      <c r="AM8" s="34">
        <f>+SUM(AE8:AK8)</f>
        <v>504</v>
      </c>
      <c r="AN8" s="39" t="s">
        <v>115</v>
      </c>
      <c r="AO8" s="34" t="s">
        <v>101</v>
      </c>
      <c r="AP8" s="39" t="s">
        <v>102</v>
      </c>
      <c r="AQ8" s="34" t="s">
        <v>101</v>
      </c>
      <c r="AR8" s="39" t="s">
        <v>116</v>
      </c>
      <c r="AS8" s="34">
        <v>0</v>
      </c>
      <c r="AT8" s="39" t="s">
        <v>117</v>
      </c>
      <c r="AU8" s="40">
        <v>1983</v>
      </c>
      <c r="AV8" s="41" t="s">
        <v>118</v>
      </c>
      <c r="AW8" s="40">
        <v>1983</v>
      </c>
      <c r="AX8" s="41" t="s">
        <v>119</v>
      </c>
      <c r="AY8" s="42"/>
      <c r="AZ8" s="43"/>
      <c r="BA8" s="42"/>
      <c r="BB8" s="43"/>
      <c r="BC8" s="42"/>
      <c r="BD8" s="43"/>
      <c r="BE8" s="42"/>
      <c r="BF8" s="43"/>
      <c r="BG8" s="42"/>
      <c r="BH8" s="44"/>
      <c r="BI8" s="42"/>
      <c r="BJ8" s="44"/>
      <c r="BK8" s="42"/>
      <c r="BL8" s="44"/>
      <c r="BM8" s="42"/>
      <c r="BN8" s="44"/>
      <c r="BO8" s="42"/>
      <c r="BP8" s="44"/>
      <c r="BQ8" s="42"/>
      <c r="BR8" s="44"/>
      <c r="BS8" s="40">
        <f>SUM(AW8+AM8)</f>
        <v>2487</v>
      </c>
      <c r="BT8" s="42"/>
      <c r="BU8" s="41"/>
      <c r="BV8" s="9">
        <v>7339350000</v>
      </c>
      <c r="BW8" s="50">
        <v>6511696743</v>
      </c>
      <c r="BX8" s="50">
        <v>3077756743</v>
      </c>
      <c r="BY8" s="5">
        <f t="shared" ref="BY8:BY12" si="2">IFERROR(BW8/BV8,"NA")</f>
        <v>0.88723071430031275</v>
      </c>
      <c r="BZ8" s="5">
        <f t="shared" ref="BZ8:BZ12" si="3">IFERROR(BX8/BV8,"NA")</f>
        <v>0.41935004366871725</v>
      </c>
      <c r="CA8" s="4">
        <f t="shared" ref="CA8:CA12" si="4">+IFERROR(IF(M8=M7,"No requiere reporte",IF(OR(V8=0,V8=""),"No aplica, no hay meta",IF(V8="N/A","No aplica, no hay meta",IF(AM8="","No se reportó avance",IF(OR(AND(Q8="Capacidad",OR(R8="",R8=0,R8="N/A")),AND(Q8="Reducción",OR(R8="",R8=0,R8="N/A"))),"Se requiere valor de línea base para este tipo de acumulación",IF(OR(AND(Q8="Flujo",OR(R8&lt;&gt;"",R8&lt;&gt;0,R8&lt;&gt;"N/A"),AM8="N/A"),AND(Q8="Mantenimiento",OR(R8&lt;&gt;"",R8&lt;&gt;0,R8&lt;&gt;"N/A"),AM8="N/A")),"No aplica",IF(Q8="Flujo",IF(AM8/V8&gt;1,1.00001,AM8/V8),IF(Q8="Mantenimiento",IF(AM8/V8&gt;1,1.00001,AM8/V8),IF(Q8="Acumulado",IF((AM8)/V8&gt;1,1.00001,(AM8)/V8),IF(Q8="Capacidad",IF(((AM8-R8)/(V8-R8))&gt;1,1.00001,((AM8-R8)/(V8-R8))),IF(Q8="Reducción",IF(((R8-AM8)/(R8-AM8))&gt;1,1.00001,((R8-AM8)/(R8-AM8))),"Revisar acumulación"))))))))))),"Revisar fórmula")</f>
        <v>1</v>
      </c>
      <c r="CB8" s="4">
        <f t="shared" ref="CB8:CB12" si="5">+IFERROR(IF(M8=M7,"No requiere reporte",IF(OR(Y8=0,Y8=""),"No aplica, no hay meta",IF(Y8="N/A","No aplica, no hay meta",IF(AS8="","No se reportó avance",IF(OR(AND(Q8="Capacidad",OR(R8="",R8=0,R8="N/A")),AND(Q8="Reducción",OR(R8="",R8=0,R8="N/A"))),"Se requiere valor de línea base para este tipo de acumulación",IF(OR(AND(Q8="Flujo",OR(R8&lt;&gt;"",R8&lt;&gt;0,R8&lt;&gt;"N/A"),AS8="N/A"),AND(Q8="Mantenimiento",OR(R8&lt;&gt;"",R8&lt;&gt;0,R8&lt;&gt;"N/A"),AS8="N/A")),"No aplica",IF(Q8="Flujo",IF(AS8/Y8&gt;1,1.00001,AS8/Y8),IF(Q8="Mantenimiento",IF(AS8/Y8&gt;1,1.00001,AS8/Y8),IF(Q8="Acumulado",IF((AS8)/Y8&gt;1,1.00001,(AS8)/Y8),IF(Q8="Capacidad",IF(((AS8-R8)/(Y8-R8))&gt;1,1.00001,((AS8-R8)/(Y8-R8))),IF(Q8="Reducción",IF(((R8-AS8)/(R8-AS8))&gt;1,1.00001,((R8-AS8)/(R8-AS8))),"Revisar acumulación"))))))))))),"Revisar fórmula")</f>
        <v>0</v>
      </c>
      <c r="CC8" s="4">
        <f t="shared" ref="CC8:CC12" si="6">+IFERROR(IF(M8=M7,"No requiere reporte",IF(OR(AA8=0,AA8=""),"No aplica, no hay meta",IF(AA8="N/A","No aplica, no hay meta",IF(AW8="","No se reportó avance",IF(OR(AND(Q8="Capacidad",OR(R8="",R8=0,R8="N/A")),AND(Q8="Reducción",OR(R8="",R8=0,R8="N/A"))),"Se requiere valor de línea base para este tipo de acumulación",IF(OR(AND(Q8="Flujo",OR(R8&lt;&gt;"",R8&lt;&gt;0,R8&lt;&gt;"N/A"),AW8="N/A"),AND(Q8="Mantenimiento",OR(R8&lt;&gt;"",R8&lt;&gt;0,R8&lt;&gt;"N/A"),AW8="N/A")),"No aplica",IF(Q8="Flujo",IF(AW8/AA8&gt;1,1.00001,AW8/AA8),IF(Q8="Mantenimiento",IF(AW8/AA8&gt;1,1.00001,AW8/AA8),IF(Q8="Acumulado",IF((AW8)/AA8&gt;1,1.00001,(AW8)/AA8),IF(Q8="Capacidad",IF(((AW8-R8)/(AA8-R8))&gt;1,1.00001,((AW8-R8)/(AA8-R8))),IF(Q8="Reducción",IF(((R8-AW8)/(R8-AW8))&gt;1,1.00001,((R8-AW8)/(R8-AW8))),"Revisar acumulación"))))))))))),"Revisar fórmula")</f>
        <v>1.0000100000000001</v>
      </c>
      <c r="CD8" s="4"/>
      <c r="CE8" s="4"/>
      <c r="CF8" s="4">
        <f t="shared" ref="CF8:CF12" si="7">+IFERROR(IF(M8=M7,"No requiere reporte",IF(OR(AD8=0,AD8=""),"No aplica, no hay meta",IF(AD8="N/A","No aplica, no hay meta",IF(BS8="","No se reportó avance",IF(OR(AND(Q8="Capacidad",OR(R8="",R8=0,R8="N/A")),AND(Q8="Reducción",OR(R8="",R8=0,R8="N/A"))),"Se requiere valor de línea base para este tipo de acumulación",IF(OR(AND(Q8="Flujo",OR(R8&lt;&gt;"",R8&lt;&gt;0,R8&lt;&gt;"N/A"),BS8="N/A"),AND(Q8="Mantenimiento",OR(R8&lt;&gt;"",R8&lt;&gt;0,R8&lt;&gt;"N/A"),BS8="N/A")),"No aplica",IF(Q8="Flujo",IF(BS8/AD8&gt;1,1.00001,BS8/AD8),IF(Q8="Mantenimiento",IF(BS8/AD8&gt;1,1.00001,BS8/AD8),IF(Q8="Acumulado",IF((BS8)/AD8&gt;1,1.00001,(BS8)/AD8),IF(Q8="Capacidad",IF(((BS8-R8)/(AD8-R8))&gt;1,1.00001,((BS8-R8)/(AD8-R8))),IF(Q8="Reducción",IF(((R8-BS8)/(R8-BS8))&gt;1,1.00001,((R8-BS8)/(R8-BS8))),"Revisar acumulación"))))))))))),"Revisar fórmula")</f>
        <v>1.0000100000000001</v>
      </c>
      <c r="CG8" s="44"/>
      <c r="CH8" s="44"/>
      <c r="CI8" s="45" t="s">
        <v>120</v>
      </c>
      <c r="CK8" s="46" t="str">
        <f t="shared" si="0"/>
        <v/>
      </c>
      <c r="CL8" s="46" t="str">
        <f t="shared" si="1"/>
        <v>Producto</v>
      </c>
    </row>
    <row r="9" spans="1:90" ht="144" x14ac:dyDescent="0.25">
      <c r="A9" s="32" t="s">
        <v>81</v>
      </c>
      <c r="B9" s="32" t="s">
        <v>82</v>
      </c>
      <c r="C9" s="32" t="s">
        <v>83</v>
      </c>
      <c r="D9" s="32" t="s">
        <v>84</v>
      </c>
      <c r="E9" s="32" t="s">
        <v>85</v>
      </c>
      <c r="F9" s="32" t="s">
        <v>121</v>
      </c>
      <c r="G9" s="32" t="s">
        <v>87</v>
      </c>
      <c r="H9" s="32" t="s">
        <v>88</v>
      </c>
      <c r="I9" s="32"/>
      <c r="J9" s="32" t="s">
        <v>89</v>
      </c>
      <c r="K9" s="33"/>
      <c r="L9" s="34">
        <v>3</v>
      </c>
      <c r="M9" s="35" t="s">
        <v>122</v>
      </c>
      <c r="N9" s="36" t="s">
        <v>123</v>
      </c>
      <c r="O9" s="36" t="s">
        <v>124</v>
      </c>
      <c r="P9" s="36" t="s">
        <v>125</v>
      </c>
      <c r="Q9" s="36" t="s">
        <v>126</v>
      </c>
      <c r="R9" s="47">
        <v>1</v>
      </c>
      <c r="S9" s="36" t="s">
        <v>127</v>
      </c>
      <c r="T9" s="37">
        <v>44927</v>
      </c>
      <c r="U9" s="37">
        <v>46387</v>
      </c>
      <c r="V9" s="47">
        <v>1</v>
      </c>
      <c r="W9" s="47">
        <v>1</v>
      </c>
      <c r="X9" s="47">
        <v>1</v>
      </c>
      <c r="Y9" s="47">
        <v>1</v>
      </c>
      <c r="Z9" s="47">
        <v>1</v>
      </c>
      <c r="AA9" s="47">
        <v>1</v>
      </c>
      <c r="AB9" s="47">
        <v>1</v>
      </c>
      <c r="AC9" s="47">
        <v>1</v>
      </c>
      <c r="AD9" s="47">
        <v>1</v>
      </c>
      <c r="AE9" s="47">
        <f>25/25</f>
        <v>1</v>
      </c>
      <c r="AF9" s="38" t="s">
        <v>128</v>
      </c>
      <c r="AG9" s="47">
        <f>21/21</f>
        <v>1</v>
      </c>
      <c r="AH9" s="38" t="s">
        <v>129</v>
      </c>
      <c r="AI9" s="47">
        <f>62/62</f>
        <v>1</v>
      </c>
      <c r="AJ9" s="38" t="s">
        <v>130</v>
      </c>
      <c r="AK9" s="47">
        <f>10/10</f>
        <v>1</v>
      </c>
      <c r="AL9" s="38" t="s">
        <v>131</v>
      </c>
      <c r="AM9" s="47">
        <f>118/118</f>
        <v>1</v>
      </c>
      <c r="AN9" s="39" t="s">
        <v>132</v>
      </c>
      <c r="AO9" s="47">
        <f>123/123</f>
        <v>1</v>
      </c>
      <c r="AP9" s="39" t="s">
        <v>133</v>
      </c>
      <c r="AQ9" s="47">
        <f>26/26</f>
        <v>1</v>
      </c>
      <c r="AR9" s="39" t="s">
        <v>134</v>
      </c>
      <c r="AS9" s="47">
        <f>83/83</f>
        <v>1</v>
      </c>
      <c r="AT9" s="39" t="s">
        <v>135</v>
      </c>
      <c r="AU9" s="48">
        <f>12/12</f>
        <v>1</v>
      </c>
      <c r="AV9" s="41" t="s">
        <v>136</v>
      </c>
      <c r="AW9" s="48">
        <f>244/244</f>
        <v>1</v>
      </c>
      <c r="AX9" s="41" t="s">
        <v>137</v>
      </c>
      <c r="AY9" s="33"/>
      <c r="AZ9" s="43"/>
      <c r="BA9" s="33"/>
      <c r="BB9" s="43"/>
      <c r="BC9" s="33"/>
      <c r="BD9" s="43"/>
      <c r="BE9" s="33"/>
      <c r="BF9" s="43"/>
      <c r="BG9" s="33"/>
      <c r="BH9" s="44"/>
      <c r="BI9" s="33"/>
      <c r="BJ9" s="44"/>
      <c r="BK9" s="33"/>
      <c r="BL9" s="44"/>
      <c r="BM9" s="33"/>
      <c r="BN9" s="44"/>
      <c r="BO9" s="33"/>
      <c r="BP9" s="44"/>
      <c r="BQ9" s="33"/>
      <c r="BR9" s="44"/>
      <c r="BS9" s="48">
        <f>362/362</f>
        <v>1</v>
      </c>
      <c r="BT9" s="33"/>
      <c r="BU9" s="41" t="s">
        <v>138</v>
      </c>
      <c r="BV9" s="6">
        <v>3377825000</v>
      </c>
      <c r="BW9" s="50">
        <v>2795294798</v>
      </c>
      <c r="BX9" s="50">
        <v>2092828994</v>
      </c>
      <c r="BY9" s="5">
        <f t="shared" si="2"/>
        <v>0.82754281172055988</v>
      </c>
      <c r="BZ9" s="5">
        <f t="shared" si="3"/>
        <v>0.61957886924278194</v>
      </c>
      <c r="CA9" s="4">
        <f t="shared" si="4"/>
        <v>1</v>
      </c>
      <c r="CB9" s="4">
        <f t="shared" si="5"/>
        <v>1</v>
      </c>
      <c r="CC9" s="4">
        <f t="shared" si="6"/>
        <v>1</v>
      </c>
      <c r="CD9" s="4"/>
      <c r="CE9" s="4"/>
      <c r="CF9" s="4">
        <f t="shared" si="7"/>
        <v>1</v>
      </c>
      <c r="CG9" s="44"/>
      <c r="CH9" s="44"/>
      <c r="CI9" s="49"/>
      <c r="CK9" s="46" t="str">
        <f t="shared" si="0"/>
        <v/>
      </c>
      <c r="CL9" s="46" t="str">
        <f t="shared" si="1"/>
        <v>Gestión</v>
      </c>
    </row>
    <row r="10" spans="1:90" ht="144" x14ac:dyDescent="0.25">
      <c r="A10" s="32" t="s">
        <v>81</v>
      </c>
      <c r="B10" s="32" t="s">
        <v>82</v>
      </c>
      <c r="C10" s="32" t="s">
        <v>83</v>
      </c>
      <c r="D10" s="32" t="s">
        <v>84</v>
      </c>
      <c r="E10" s="32" t="s">
        <v>85</v>
      </c>
      <c r="F10" s="32" t="s">
        <v>86</v>
      </c>
      <c r="G10" s="32" t="s">
        <v>87</v>
      </c>
      <c r="H10" s="32" t="s">
        <v>88</v>
      </c>
      <c r="I10" s="32"/>
      <c r="J10" s="32" t="s">
        <v>89</v>
      </c>
      <c r="K10" s="33"/>
      <c r="L10" s="34">
        <v>4</v>
      </c>
      <c r="M10" s="39" t="s">
        <v>139</v>
      </c>
      <c r="N10" s="36" t="s">
        <v>140</v>
      </c>
      <c r="O10" s="36" t="s">
        <v>141</v>
      </c>
      <c r="P10" s="36" t="s">
        <v>93</v>
      </c>
      <c r="Q10" s="36" t="s">
        <v>126</v>
      </c>
      <c r="R10" s="47">
        <v>1</v>
      </c>
      <c r="S10" s="36" t="s">
        <v>127</v>
      </c>
      <c r="T10" s="37">
        <v>44927</v>
      </c>
      <c r="U10" s="37">
        <v>46387</v>
      </c>
      <c r="V10" s="47">
        <v>1</v>
      </c>
      <c r="W10" s="47">
        <v>1</v>
      </c>
      <c r="X10" s="47">
        <v>1</v>
      </c>
      <c r="Y10" s="47">
        <v>1</v>
      </c>
      <c r="Z10" s="47">
        <v>1</v>
      </c>
      <c r="AA10" s="47">
        <v>1</v>
      </c>
      <c r="AB10" s="47">
        <v>1</v>
      </c>
      <c r="AC10" s="47">
        <v>1</v>
      </c>
      <c r="AD10" s="47">
        <v>1</v>
      </c>
      <c r="AE10" s="47" t="s">
        <v>142</v>
      </c>
      <c r="AF10" s="38" t="s">
        <v>143</v>
      </c>
      <c r="AG10" s="47">
        <f>11/11</f>
        <v>1</v>
      </c>
      <c r="AH10" s="38" t="s">
        <v>144</v>
      </c>
      <c r="AI10" s="47">
        <f>9/9</f>
        <v>1</v>
      </c>
      <c r="AJ10" s="38" t="s">
        <v>145</v>
      </c>
      <c r="AK10" s="47">
        <f>6/6</f>
        <v>1</v>
      </c>
      <c r="AL10" s="38" t="s">
        <v>146</v>
      </c>
      <c r="AM10" s="47">
        <f>26/26</f>
        <v>1</v>
      </c>
      <c r="AN10" s="39" t="s">
        <v>147</v>
      </c>
      <c r="AO10" s="47">
        <v>0</v>
      </c>
      <c r="AP10" s="39" t="s">
        <v>148</v>
      </c>
      <c r="AQ10" s="47">
        <v>0</v>
      </c>
      <c r="AR10" s="39" t="s">
        <v>149</v>
      </c>
      <c r="AS10" s="47">
        <v>0</v>
      </c>
      <c r="AT10" s="39" t="s">
        <v>150</v>
      </c>
      <c r="AU10" s="48">
        <v>0</v>
      </c>
      <c r="AV10" s="41" t="s">
        <v>151</v>
      </c>
      <c r="AW10" s="48">
        <f>+AU10</f>
        <v>0</v>
      </c>
      <c r="AX10" s="41" t="s">
        <v>152</v>
      </c>
      <c r="AY10" s="33"/>
      <c r="AZ10" s="43"/>
      <c r="BA10" s="33"/>
      <c r="BB10" s="43"/>
      <c r="BC10" s="33"/>
      <c r="BD10" s="43"/>
      <c r="BE10" s="33"/>
      <c r="BF10" s="43"/>
      <c r="BG10" s="33"/>
      <c r="BH10" s="44"/>
      <c r="BI10" s="33"/>
      <c r="BJ10" s="44"/>
      <c r="BK10" s="33"/>
      <c r="BL10" s="44"/>
      <c r="BM10" s="33"/>
      <c r="BN10" s="44"/>
      <c r="BO10" s="33"/>
      <c r="BP10" s="44"/>
      <c r="BQ10" s="33"/>
      <c r="BR10" s="44"/>
      <c r="BS10" s="48">
        <f>26/26</f>
        <v>1</v>
      </c>
      <c r="BT10" s="33"/>
      <c r="BU10" s="41" t="s">
        <v>153</v>
      </c>
      <c r="BV10" s="8">
        <v>2688375000</v>
      </c>
      <c r="BW10" s="50">
        <v>0</v>
      </c>
      <c r="BX10" s="50">
        <v>0</v>
      </c>
      <c r="BY10" s="5">
        <f t="shared" si="2"/>
        <v>0</v>
      </c>
      <c r="BZ10" s="5">
        <f t="shared" si="3"/>
        <v>0</v>
      </c>
      <c r="CA10" s="4">
        <f t="shared" si="4"/>
        <v>1</v>
      </c>
      <c r="CB10" s="4">
        <f t="shared" si="5"/>
        <v>0</v>
      </c>
      <c r="CC10" s="4">
        <f t="shared" si="6"/>
        <v>0</v>
      </c>
      <c r="CD10" s="4"/>
      <c r="CE10" s="4"/>
      <c r="CF10" s="4">
        <f t="shared" si="7"/>
        <v>1</v>
      </c>
      <c r="CG10" s="44" t="s">
        <v>154</v>
      </c>
      <c r="CH10" s="44"/>
      <c r="CI10" s="49"/>
      <c r="CK10" s="46" t="str">
        <f t="shared" si="0"/>
        <v/>
      </c>
      <c r="CL10" s="46" t="str">
        <f t="shared" si="1"/>
        <v>Producto</v>
      </c>
    </row>
    <row r="11" spans="1:90" ht="409.5" x14ac:dyDescent="0.25">
      <c r="A11" s="32" t="s">
        <v>81</v>
      </c>
      <c r="B11" s="32" t="s">
        <v>82</v>
      </c>
      <c r="C11" s="32" t="s">
        <v>83</v>
      </c>
      <c r="D11" s="32" t="s">
        <v>84</v>
      </c>
      <c r="E11" s="32" t="s">
        <v>85</v>
      </c>
      <c r="F11" s="32" t="s">
        <v>86</v>
      </c>
      <c r="G11" s="32" t="s">
        <v>87</v>
      </c>
      <c r="H11" s="32" t="s">
        <v>88</v>
      </c>
      <c r="I11" s="32"/>
      <c r="J11" s="32" t="s">
        <v>89</v>
      </c>
      <c r="K11" s="33"/>
      <c r="L11" s="34">
        <v>5</v>
      </c>
      <c r="M11" s="39" t="s">
        <v>155</v>
      </c>
      <c r="N11" s="36" t="s">
        <v>156</v>
      </c>
      <c r="O11" s="36" t="s">
        <v>157</v>
      </c>
      <c r="P11" s="36" t="s">
        <v>125</v>
      </c>
      <c r="Q11" s="36" t="s">
        <v>126</v>
      </c>
      <c r="R11" s="47">
        <v>1</v>
      </c>
      <c r="S11" s="36" t="s">
        <v>127</v>
      </c>
      <c r="T11" s="37">
        <v>44927</v>
      </c>
      <c r="U11" s="37">
        <v>46387</v>
      </c>
      <c r="V11" s="47">
        <v>1</v>
      </c>
      <c r="W11" s="47">
        <v>1</v>
      </c>
      <c r="X11" s="47">
        <v>10.01</v>
      </c>
      <c r="Y11" s="47">
        <v>1</v>
      </c>
      <c r="Z11" s="47">
        <v>1</v>
      </c>
      <c r="AA11" s="47">
        <v>1</v>
      </c>
      <c r="AB11" s="47">
        <v>1</v>
      </c>
      <c r="AC11" s="47">
        <v>1</v>
      </c>
      <c r="AD11" s="47">
        <v>1</v>
      </c>
      <c r="AE11" s="47">
        <v>1</v>
      </c>
      <c r="AF11" s="38" t="s">
        <v>158</v>
      </c>
      <c r="AG11" s="47">
        <f>864/864</f>
        <v>1</v>
      </c>
      <c r="AH11" s="38" t="s">
        <v>159</v>
      </c>
      <c r="AI11" s="47">
        <f>864/864</f>
        <v>1</v>
      </c>
      <c r="AJ11" s="38" t="s">
        <v>160</v>
      </c>
      <c r="AK11" s="47">
        <f>864/864</f>
        <v>1</v>
      </c>
      <c r="AL11" s="38" t="s">
        <v>161</v>
      </c>
      <c r="AM11" s="47">
        <f>864/864</f>
        <v>1</v>
      </c>
      <c r="AN11" s="39" t="s">
        <v>162</v>
      </c>
      <c r="AO11" s="47">
        <f>841/841</f>
        <v>1</v>
      </c>
      <c r="AP11" s="39" t="s">
        <v>163</v>
      </c>
      <c r="AQ11" s="47">
        <f>841/841</f>
        <v>1</v>
      </c>
      <c r="AR11" s="39" t="s">
        <v>164</v>
      </c>
      <c r="AS11" s="47">
        <f>841/841</f>
        <v>1</v>
      </c>
      <c r="AT11" s="39" t="s">
        <v>165</v>
      </c>
      <c r="AU11" s="48">
        <f>841/841</f>
        <v>1</v>
      </c>
      <c r="AV11" s="41" t="s">
        <v>166</v>
      </c>
      <c r="AW11" s="48">
        <f>841/841</f>
        <v>1</v>
      </c>
      <c r="AX11" s="41" t="s">
        <v>167</v>
      </c>
      <c r="AY11" s="33"/>
      <c r="AZ11" s="43"/>
      <c r="BA11" s="33"/>
      <c r="BB11" s="43"/>
      <c r="BC11" s="33"/>
      <c r="BD11" s="43"/>
      <c r="BE11" s="33"/>
      <c r="BF11" s="43"/>
      <c r="BG11" s="33"/>
      <c r="BH11" s="44"/>
      <c r="BI11" s="33"/>
      <c r="BJ11" s="44"/>
      <c r="BK11" s="33"/>
      <c r="BL11" s="44"/>
      <c r="BM11" s="33"/>
      <c r="BN11" s="44"/>
      <c r="BO11" s="33"/>
      <c r="BP11" s="44"/>
      <c r="BQ11" s="33"/>
      <c r="BR11" s="44"/>
      <c r="BS11" s="48">
        <f>841/841</f>
        <v>1</v>
      </c>
      <c r="BT11" s="33"/>
      <c r="BU11" s="41"/>
      <c r="BV11" s="9">
        <v>9358615070</v>
      </c>
      <c r="BW11" s="50">
        <v>9323633898</v>
      </c>
      <c r="BX11" s="50">
        <v>7756173486</v>
      </c>
      <c r="BY11" s="5">
        <f t="shared" si="2"/>
        <v>0.99626214223596654</v>
      </c>
      <c r="BZ11" s="5">
        <f t="shared" si="3"/>
        <v>0.82877364096993467</v>
      </c>
      <c r="CA11" s="4">
        <f t="shared" si="4"/>
        <v>1</v>
      </c>
      <c r="CB11" s="4">
        <f t="shared" si="5"/>
        <v>1</v>
      </c>
      <c r="CC11" s="4">
        <f t="shared" si="6"/>
        <v>1</v>
      </c>
      <c r="CD11" s="4"/>
      <c r="CE11" s="4"/>
      <c r="CF11" s="4">
        <f t="shared" si="7"/>
        <v>1</v>
      </c>
      <c r="CG11" s="44"/>
      <c r="CH11" s="44"/>
      <c r="CI11" s="45" t="s">
        <v>168</v>
      </c>
      <c r="CK11" s="46" t="str">
        <f t="shared" si="0"/>
        <v/>
      </c>
      <c r="CL11" s="46" t="str">
        <f t="shared" si="1"/>
        <v>Gestión</v>
      </c>
    </row>
    <row r="12" spans="1:90" ht="409.5" x14ac:dyDescent="0.25">
      <c r="A12" s="32" t="s">
        <v>81</v>
      </c>
      <c r="B12" s="32" t="s">
        <v>82</v>
      </c>
      <c r="C12" s="32" t="s">
        <v>169</v>
      </c>
      <c r="D12" s="32" t="s">
        <v>170</v>
      </c>
      <c r="E12" s="32" t="s">
        <v>85</v>
      </c>
      <c r="F12" s="32" t="s">
        <v>171</v>
      </c>
      <c r="G12" s="32" t="s">
        <v>87</v>
      </c>
      <c r="H12" s="32" t="s">
        <v>88</v>
      </c>
      <c r="I12" s="32"/>
      <c r="J12" s="32" t="s">
        <v>172</v>
      </c>
      <c r="K12" s="33"/>
      <c r="L12" s="34">
        <v>6</v>
      </c>
      <c r="M12" s="39" t="s">
        <v>173</v>
      </c>
      <c r="N12" s="36" t="s">
        <v>174</v>
      </c>
      <c r="O12" s="36" t="s">
        <v>175</v>
      </c>
      <c r="P12" s="36" t="s">
        <v>93</v>
      </c>
      <c r="Q12" s="36" t="s">
        <v>94</v>
      </c>
      <c r="R12" s="36">
        <v>26</v>
      </c>
      <c r="S12" s="36" t="s">
        <v>95</v>
      </c>
      <c r="T12" s="37">
        <v>44927</v>
      </c>
      <c r="U12" s="37">
        <v>46387</v>
      </c>
      <c r="V12" s="34">
        <v>2</v>
      </c>
      <c r="W12" s="34"/>
      <c r="X12" s="34">
        <v>3</v>
      </c>
      <c r="Y12" s="34">
        <v>3</v>
      </c>
      <c r="Z12" s="34">
        <v>2</v>
      </c>
      <c r="AA12" s="34">
        <v>8</v>
      </c>
      <c r="AB12" s="34">
        <v>8</v>
      </c>
      <c r="AC12" s="34">
        <v>8</v>
      </c>
      <c r="AD12" s="34">
        <f>SUM(AA12:AC12,V12)</f>
        <v>26</v>
      </c>
      <c r="AE12" s="34" t="s">
        <v>110</v>
      </c>
      <c r="AF12" s="38" t="s">
        <v>176</v>
      </c>
      <c r="AG12" s="34" t="s">
        <v>110</v>
      </c>
      <c r="AH12" s="38" t="s">
        <v>177</v>
      </c>
      <c r="AI12" s="34" t="s">
        <v>110</v>
      </c>
      <c r="AJ12" s="38" t="s">
        <v>178</v>
      </c>
      <c r="AK12" s="34">
        <v>2</v>
      </c>
      <c r="AL12" s="38" t="s">
        <v>179</v>
      </c>
      <c r="AM12" s="34">
        <f>+SUM(AE12:AK12)</f>
        <v>2</v>
      </c>
      <c r="AN12" s="39" t="s">
        <v>180</v>
      </c>
      <c r="AO12" s="34" t="s">
        <v>101</v>
      </c>
      <c r="AP12" s="39" t="s">
        <v>102</v>
      </c>
      <c r="AQ12" s="34">
        <v>3</v>
      </c>
      <c r="AR12" s="39" t="s">
        <v>181</v>
      </c>
      <c r="AS12" s="34">
        <v>5</v>
      </c>
      <c r="AT12" s="39" t="s">
        <v>182</v>
      </c>
      <c r="AU12" s="40">
        <v>3</v>
      </c>
      <c r="AV12" s="41" t="s">
        <v>183</v>
      </c>
      <c r="AW12" s="40">
        <v>11</v>
      </c>
      <c r="AX12" s="41" t="s">
        <v>184</v>
      </c>
      <c r="AY12" s="42"/>
      <c r="AZ12" s="43"/>
      <c r="BA12" s="42"/>
      <c r="BB12" s="43"/>
      <c r="BC12" s="42"/>
      <c r="BD12" s="43"/>
      <c r="BE12" s="42"/>
      <c r="BF12" s="43"/>
      <c r="BG12" s="42"/>
      <c r="BH12" s="44"/>
      <c r="BI12" s="42"/>
      <c r="BJ12" s="44"/>
      <c r="BK12" s="42"/>
      <c r="BL12" s="44"/>
      <c r="BM12" s="42"/>
      <c r="BN12" s="44"/>
      <c r="BO12" s="42"/>
      <c r="BP12" s="44"/>
      <c r="BQ12" s="42"/>
      <c r="BR12" s="44"/>
      <c r="BS12" s="40">
        <v>13</v>
      </c>
      <c r="BT12" s="42"/>
      <c r="BU12" s="41" t="s">
        <v>138</v>
      </c>
      <c r="BV12" s="9">
        <v>134834930</v>
      </c>
      <c r="BW12" s="50">
        <v>134834930</v>
      </c>
      <c r="BX12" s="50">
        <v>134834930</v>
      </c>
      <c r="BY12" s="5">
        <f t="shared" si="2"/>
        <v>1</v>
      </c>
      <c r="BZ12" s="5">
        <f t="shared" si="3"/>
        <v>1</v>
      </c>
      <c r="CA12" s="4">
        <f t="shared" si="4"/>
        <v>1</v>
      </c>
      <c r="CB12" s="4">
        <f t="shared" si="5"/>
        <v>1.0000100000000001</v>
      </c>
      <c r="CC12" s="4">
        <f t="shared" si="6"/>
        <v>1.0000100000000001</v>
      </c>
      <c r="CD12" s="4"/>
      <c r="CE12" s="4"/>
      <c r="CF12" s="4">
        <f t="shared" si="7"/>
        <v>0.5</v>
      </c>
      <c r="CG12" s="44"/>
      <c r="CH12" s="44"/>
      <c r="CI12" s="49"/>
      <c r="CK12" s="46" t="str">
        <f t="shared" si="0"/>
        <v/>
      </c>
      <c r="CL12" s="46" t="str">
        <f t="shared" si="1"/>
        <v>Producto</v>
      </c>
    </row>
    <row r="23" spans="80:84" x14ac:dyDescent="0.25">
      <c r="CB23" s="7"/>
      <c r="CC23" s="7"/>
      <c r="CD23" t="e">
        <f>+SUBTOTAL(1,CD7:CD12)</f>
        <v>#DIV/0!</v>
      </c>
      <c r="CE23" t="e">
        <f>+SUBTOTAL(1,CE7:CE12)</f>
        <v>#DIV/0!</v>
      </c>
      <c r="CF23" s="7"/>
    </row>
  </sheetData>
  <sheetProtection algorithmName="SHA-512" hashValue="lYbTQWjo9lg2IffUMXSAPFfulnRfXI6UkwM8naK1NYmmMYS/rYZDhu4Ot106pLoFHXMkUoxaMw5E2TCEBX8JHg==" saltValue="NZqjg4WKUIH2nKirlSkqmA==" spinCount="100000" sheet="1" autoFilter="0"/>
  <autoFilter ref="A6:CH12" xr:uid="{00000000-0001-0000-0000-000000000000}"/>
  <mergeCells count="44">
    <mergeCell ref="C4:K4"/>
    <mergeCell ref="L4:AD4"/>
    <mergeCell ref="A4:B4"/>
    <mergeCell ref="BV5:BV6"/>
    <mergeCell ref="BX5:BX6"/>
    <mergeCell ref="BW5:BW6"/>
    <mergeCell ref="T5:T6"/>
    <mergeCell ref="U5:U6"/>
    <mergeCell ref="O5:O6"/>
    <mergeCell ref="P5:P6"/>
    <mergeCell ref="Q5:Q6"/>
    <mergeCell ref="R5:R6"/>
    <mergeCell ref="S5:S6"/>
    <mergeCell ref="A5:A6"/>
    <mergeCell ref="B5:B6"/>
    <mergeCell ref="I5:I6"/>
    <mergeCell ref="L5:L6"/>
    <mergeCell ref="M5:M6"/>
    <mergeCell ref="N5:N6"/>
    <mergeCell ref="C5:C6"/>
    <mergeCell ref="D5:D6"/>
    <mergeCell ref="E5:E6"/>
    <mergeCell ref="F5:F6"/>
    <mergeCell ref="H5:H6"/>
    <mergeCell ref="G5:G6"/>
    <mergeCell ref="J5:J6"/>
    <mergeCell ref="K5:K6"/>
    <mergeCell ref="CL4:CL6"/>
    <mergeCell ref="BY5:BY6"/>
    <mergeCell ref="BZ5:BZ6"/>
    <mergeCell ref="CF5:CF6"/>
    <mergeCell ref="CH4:CH6"/>
    <mergeCell ref="CG4:CG6"/>
    <mergeCell ref="CI4:CI6"/>
    <mergeCell ref="CA5:CE5"/>
    <mergeCell ref="V5:AD5"/>
    <mergeCell ref="BS5:BT5"/>
    <mergeCell ref="AE4:CF4"/>
    <mergeCell ref="BU5:BU6"/>
    <mergeCell ref="CK4:CK6"/>
    <mergeCell ref="AE5:AN5"/>
    <mergeCell ref="AO5:AX5"/>
    <mergeCell ref="AY5:BH5"/>
    <mergeCell ref="BI5:BR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4488-631E-4B76-86C4-9AF62C54814C}">
  <dimension ref="B4:C6"/>
  <sheetViews>
    <sheetView workbookViewId="0">
      <selection activeCell="B8" sqref="B8"/>
    </sheetView>
  </sheetViews>
  <sheetFormatPr baseColWidth="10" defaultColWidth="11.42578125" defaultRowHeight="15" x14ac:dyDescent="0.25"/>
  <cols>
    <col min="2" max="2" width="18.28515625" bestFit="1" customWidth="1"/>
  </cols>
  <sheetData>
    <row r="4" spans="2:3" x14ac:dyDescent="0.25">
      <c r="B4" s="10">
        <v>9238615070</v>
      </c>
      <c r="C4" t="s">
        <v>185</v>
      </c>
    </row>
    <row r="5" spans="2:3" x14ac:dyDescent="0.25">
      <c r="B5" s="10">
        <v>9358615070</v>
      </c>
      <c r="C5" t="s">
        <v>186</v>
      </c>
    </row>
    <row r="6" spans="2:3" x14ac:dyDescent="0.25">
      <c r="B6" s="11">
        <f>+B4-B5</f>
        <v>-120000000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1B70-57C9-C441-9DB3-FBD6D9D0FB6E}">
  <dimension ref="B2:E20"/>
  <sheetViews>
    <sheetView topLeftCell="B1" zoomScale="180" workbookViewId="0">
      <selection activeCell="E8" sqref="E8"/>
    </sheetView>
  </sheetViews>
  <sheetFormatPr baseColWidth="10" defaultColWidth="11.42578125" defaultRowHeight="15" x14ac:dyDescent="0.25"/>
  <cols>
    <col min="2" max="2" width="68.85546875" customWidth="1"/>
  </cols>
  <sheetData>
    <row r="2" spans="2:5" x14ac:dyDescent="0.25">
      <c r="B2" s="2" t="s">
        <v>187</v>
      </c>
      <c r="C2" s="2" t="s">
        <v>188</v>
      </c>
      <c r="D2" s="2" t="s">
        <v>189</v>
      </c>
      <c r="E2" s="2" t="s">
        <v>190</v>
      </c>
    </row>
    <row r="3" spans="2:5" x14ac:dyDescent="0.25">
      <c r="B3" s="1" t="s">
        <v>191</v>
      </c>
      <c r="C3" s="3" t="s">
        <v>192</v>
      </c>
      <c r="D3" s="3" t="s">
        <v>193</v>
      </c>
      <c r="E3" s="1" t="s">
        <v>192</v>
      </c>
    </row>
    <row r="4" spans="2:5" x14ac:dyDescent="0.25">
      <c r="B4" s="1" t="s">
        <v>194</v>
      </c>
      <c r="C4" s="3" t="s">
        <v>192</v>
      </c>
      <c r="D4" s="3" t="s">
        <v>195</v>
      </c>
      <c r="E4" s="1" t="s">
        <v>192</v>
      </c>
    </row>
    <row r="5" spans="2:5" x14ac:dyDescent="0.25">
      <c r="B5" s="1" t="s">
        <v>196</v>
      </c>
      <c r="C5" s="3" t="s">
        <v>192</v>
      </c>
      <c r="D5" s="3" t="s">
        <v>197</v>
      </c>
      <c r="E5" s="1" t="s">
        <v>198</v>
      </c>
    </row>
    <row r="6" spans="2:5" x14ac:dyDescent="0.25">
      <c r="B6" s="1" t="s">
        <v>81</v>
      </c>
      <c r="C6" s="3" t="s">
        <v>192</v>
      </c>
      <c r="D6" s="3" t="s">
        <v>199</v>
      </c>
      <c r="E6" s="1" t="s">
        <v>192</v>
      </c>
    </row>
    <row r="7" spans="2:5" x14ac:dyDescent="0.25">
      <c r="B7" s="1" t="s">
        <v>200</v>
      </c>
      <c r="C7" s="3" t="s">
        <v>192</v>
      </c>
      <c r="D7" s="3" t="s">
        <v>201</v>
      </c>
      <c r="E7" s="1" t="s">
        <v>192</v>
      </c>
    </row>
    <row r="8" spans="2:5" x14ac:dyDescent="0.25">
      <c r="B8" s="1" t="s">
        <v>202</v>
      </c>
      <c r="C8" s="3" t="s">
        <v>192</v>
      </c>
      <c r="D8" s="3" t="s">
        <v>201</v>
      </c>
      <c r="E8" s="1" t="s">
        <v>192</v>
      </c>
    </row>
    <row r="9" spans="2:5" x14ac:dyDescent="0.25">
      <c r="B9" s="1" t="s">
        <v>203</v>
      </c>
      <c r="C9" s="3" t="s">
        <v>204</v>
      </c>
      <c r="D9" s="3" t="s">
        <v>199</v>
      </c>
      <c r="E9" s="1" t="s">
        <v>192</v>
      </c>
    </row>
    <row r="10" spans="2:5" x14ac:dyDescent="0.25">
      <c r="B10" s="1" t="s">
        <v>205</v>
      </c>
      <c r="C10" s="3" t="s">
        <v>192</v>
      </c>
      <c r="D10" s="3" t="s">
        <v>206</v>
      </c>
      <c r="E10" s="1" t="s">
        <v>192</v>
      </c>
    </row>
    <row r="11" spans="2:5" x14ac:dyDescent="0.25">
      <c r="B11" s="1" t="s">
        <v>207</v>
      </c>
      <c r="C11" s="3" t="s">
        <v>192</v>
      </c>
      <c r="D11" s="3" t="s">
        <v>208</v>
      </c>
      <c r="E11" s="1" t="s">
        <v>192</v>
      </c>
    </row>
    <row r="12" spans="2:5" x14ac:dyDescent="0.25">
      <c r="B12" s="1" t="s">
        <v>209</v>
      </c>
      <c r="C12" s="3" t="s">
        <v>192</v>
      </c>
      <c r="D12" s="3" t="s">
        <v>195</v>
      </c>
      <c r="E12" s="1" t="s">
        <v>192</v>
      </c>
    </row>
    <row r="13" spans="2:5" x14ac:dyDescent="0.25">
      <c r="B13" s="1" t="s">
        <v>210</v>
      </c>
      <c r="C13" s="3" t="s">
        <v>192</v>
      </c>
      <c r="D13" s="3" t="s">
        <v>193</v>
      </c>
      <c r="E13" s="1" t="s">
        <v>192</v>
      </c>
    </row>
    <row r="14" spans="2:5" x14ac:dyDescent="0.25">
      <c r="B14" s="1" t="s">
        <v>211</v>
      </c>
      <c r="C14" s="3" t="s">
        <v>192</v>
      </c>
      <c r="D14" s="3" t="s">
        <v>201</v>
      </c>
      <c r="E14" s="1" t="s">
        <v>192</v>
      </c>
    </row>
    <row r="15" spans="2:5" x14ac:dyDescent="0.25">
      <c r="B15" s="1" t="s">
        <v>212</v>
      </c>
      <c r="C15" s="3" t="s">
        <v>192</v>
      </c>
      <c r="D15" s="3" t="s">
        <v>193</v>
      </c>
      <c r="E15" s="1" t="s">
        <v>213</v>
      </c>
    </row>
    <row r="16" spans="2:5" x14ac:dyDescent="0.25">
      <c r="B16" s="1" t="s">
        <v>214</v>
      </c>
      <c r="C16" s="3" t="s">
        <v>192</v>
      </c>
      <c r="D16" s="3" t="s">
        <v>197</v>
      </c>
      <c r="E16" s="1" t="s">
        <v>192</v>
      </c>
    </row>
    <row r="17" spans="2:5" x14ac:dyDescent="0.25">
      <c r="B17" s="1" t="s">
        <v>215</v>
      </c>
      <c r="C17" s="3" t="s">
        <v>192</v>
      </c>
      <c r="D17" s="3" t="s">
        <v>206</v>
      </c>
      <c r="E17" s="1" t="s">
        <v>192</v>
      </c>
    </row>
    <row r="18" spans="2:5" x14ac:dyDescent="0.25">
      <c r="B18" s="1" t="s">
        <v>216</v>
      </c>
      <c r="C18" s="3" t="s">
        <v>192</v>
      </c>
      <c r="D18" s="3" t="s">
        <v>217</v>
      </c>
      <c r="E18" s="1" t="s">
        <v>192</v>
      </c>
    </row>
    <row r="19" spans="2:5" x14ac:dyDescent="0.25">
      <c r="B19" s="1" t="s">
        <v>218</v>
      </c>
      <c r="C19" s="3" t="s">
        <v>192</v>
      </c>
      <c r="D19" s="3" t="s">
        <v>199</v>
      </c>
      <c r="E19" s="1" t="s">
        <v>192</v>
      </c>
    </row>
    <row r="20" spans="2:5" x14ac:dyDescent="0.25">
      <c r="B20" s="1" t="s">
        <v>219</v>
      </c>
      <c r="C20" s="3" t="s">
        <v>192</v>
      </c>
      <c r="D20" s="3" t="s">
        <v>193</v>
      </c>
      <c r="E20" s="1" t="s">
        <v>192</v>
      </c>
    </row>
  </sheetData>
  <autoFilter ref="B2:D20" xr:uid="{BC8B1B70-57C9-C441-9DB3-FBD6D9D0FB6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Avellaneda Chaves</dc:creator>
  <cp:keywords/>
  <dc:description/>
  <cp:lastModifiedBy>Adriana Moreno Roncancio</cp:lastModifiedBy>
  <cp:revision/>
  <dcterms:created xsi:type="dcterms:W3CDTF">2023-01-31T14:45:27Z</dcterms:created>
  <dcterms:modified xsi:type="dcterms:W3CDTF">2025-08-22T17:02:26Z</dcterms:modified>
  <cp:category/>
  <cp:contentStatus/>
</cp:coreProperties>
</file>